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8780" windowHeight="12120" activeTab="1"/>
  </bookViews>
  <sheets>
    <sheet name="Setzliste" sheetId="1" r:id="rId1"/>
    <sheet name="Resultate" sheetId="2" r:id="rId2"/>
    <sheet name="Raster" sheetId="3" r:id="rId3"/>
    <sheet name="Ranking" sheetId="4" r:id="rId4"/>
  </sheets>
  <definedNames>
    <definedName name="_Fill" hidden="1">#REF!</definedName>
    <definedName name="_xlnm.Print_Area" localSheetId="3">'Ranking'!$A$1:$B$25</definedName>
    <definedName name="_xlnm.Print_Area" localSheetId="2">'Raster'!$A$1:$L$64</definedName>
    <definedName name="_xlnm.Print_Area" localSheetId="1">'Resultate'!$A$1:$J$47</definedName>
    <definedName name="_xlnm.Print_Area" localSheetId="0">'Setzliste'!$A$1:$I$25</definedName>
    <definedName name="_xlnm.Print_Titles" localSheetId="1">'Resultate'!$1:$1</definedName>
    <definedName name="fillPlayers" localSheetId="0">'Setzliste'!$B$2:$I$19</definedName>
    <definedName name="fillPlayers_1" localSheetId="0">'Setzliste'!$B$2:$I$19</definedName>
    <definedName name="fillPlayers_2" localSheetId="0">'Setzliste'!$B$2</definedName>
    <definedName name="fillPlayers_3" localSheetId="0">'Setzliste'!$B$2:$I$19</definedName>
    <definedName name="fillPlayers_4" localSheetId="0">'Setzliste'!$B$2:$I$17</definedName>
    <definedName name="fillPlayers_5" localSheetId="0">'Setzliste'!$B$2:$I$4</definedName>
    <definedName name="fillPlayers_6" localSheetId="0">'Setzliste'!$B$2:$H$15</definedName>
    <definedName name="fillPlayers_7" localSheetId="0">'Setzliste'!$B$2</definedName>
  </definedNames>
  <calcPr fullCalcOnLoad="1"/>
</workbook>
</file>

<file path=xl/sharedStrings.xml><?xml version="1.0" encoding="utf-8"?>
<sst xmlns="http://schemas.openxmlformats.org/spreadsheetml/2006/main" count="282" uniqueCount="32">
  <si>
    <t>Seed</t>
  </si>
  <si>
    <t>Teamname
Player 1/Player 2</t>
  </si>
  <si>
    <t>Court</t>
  </si>
  <si>
    <t>Team 1</t>
  </si>
  <si>
    <t>vs</t>
  </si>
  <si>
    <t>Team 2</t>
  </si>
  <si>
    <t>Resultat</t>
  </si>
  <si>
    <t>Time</t>
  </si>
  <si>
    <t>1. Set</t>
  </si>
  <si>
    <t>2. Set</t>
  </si>
  <si>
    <t>3. Set</t>
  </si>
  <si>
    <t>I</t>
  </si>
  <si>
    <t>&lt;-&gt;</t>
  </si>
  <si>
    <t>II</t>
  </si>
  <si>
    <t>III</t>
  </si>
  <si>
    <t>IV</t>
  </si>
  <si>
    <t>SF</t>
  </si>
  <si>
    <t>3/4</t>
  </si>
  <si>
    <t>F</t>
  </si>
  <si>
    <t>Semi Finals</t>
  </si>
  <si>
    <t>Final</t>
  </si>
  <si>
    <t>3./4. Rank</t>
  </si>
  <si>
    <t>Semi finals</t>
  </si>
  <si>
    <t>Finish</t>
  </si>
  <si>
    <t>Team</t>
  </si>
  <si>
    <t>Nachname Spieler 1</t>
  </si>
  <si>
    <t>Vorname</t>
  </si>
  <si>
    <t>Ranglistenpunkte</t>
  </si>
  <si>
    <t>Nachname Spieler 2</t>
  </si>
  <si>
    <t>Gesamtpunkte</t>
  </si>
  <si>
    <t>Match
Nummer</t>
  </si>
  <si>
    <t>Runde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</si>
</sst>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#,##0&quot;L.&quot;;\-#,##0&quot;L.&quot;"/>
    <numFmt numFmtId="195" formatCode="#,##0&quot;L.&quot;;[Red]\-#,##0&quot;L.&quot;"/>
    <numFmt numFmtId="196" formatCode="#,##0.00&quot;L.&quot;;\-#,##0.00&quot;L.&quot;"/>
    <numFmt numFmtId="197" formatCode="#,##0.00&quot;L.&quot;;[Red]\-#,##0.00&quot;L.&quot;"/>
    <numFmt numFmtId="198" formatCode="_-* #,##0&quot;L.&quot;_-;\-* #,##0&quot;L.&quot;_-;_-* &quot;-&quot;&quot;L.&quot;_-;_-@_-"/>
    <numFmt numFmtId="199" formatCode="_-* #,##0_L_._-;\-* #,##0_L_._-;_-* &quot;-&quot;_L_._-;_-@_-"/>
    <numFmt numFmtId="200" formatCode="_-* #,##0.00&quot;L.&quot;_-;\-* #,##0.00&quot;L.&quot;_-;_-* &quot;-&quot;??&quot;L.&quot;_-;_-@_-"/>
    <numFmt numFmtId="201" formatCode="_-* #,##0.00_L_._-;\-* #,##0.00_L_._-;_-* &quot;-&quot;??_L_._-;_-@_-"/>
    <numFmt numFmtId="202" formatCode="General_)"/>
    <numFmt numFmtId="203" formatCode="dd\-mmm_)"/>
    <numFmt numFmtId="204" formatCode="0.00_)"/>
    <numFmt numFmtId="205" formatCode="&quot;Fr.&quot;\ #,##0.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  <numFmt numFmtId="210" formatCode="h:mm"/>
    <numFmt numFmtId="211" formatCode="0.0"/>
  </numFmts>
  <fonts count="12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7"/>
      <name val="Arial Narrow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 Narrow"/>
      <family val="0"/>
    </font>
    <font>
      <sz val="11"/>
      <name val="Arial"/>
      <family val="2"/>
    </font>
    <font>
      <sz val="6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/>
    </fill>
  </fills>
  <borders count="5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19" applyFont="1" applyBorder="1">
      <alignment/>
      <protection/>
    </xf>
    <xf numFmtId="21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211" fontId="0" fillId="0" borderId="3" xfId="0" applyNumberFormat="1" applyBorder="1" applyAlignment="1">
      <alignment horizontal="right" vertical="center"/>
    </xf>
    <xf numFmtId="0" fontId="0" fillId="0" borderId="3" xfId="19" applyFont="1" applyBorder="1">
      <alignment/>
      <protection/>
    </xf>
    <xf numFmtId="0" fontId="0" fillId="0" borderId="3" xfId="18" applyFont="1" applyBorder="1">
      <alignment/>
      <protection/>
    </xf>
    <xf numFmtId="0" fontId="3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7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right" vertical="center"/>
    </xf>
    <xf numFmtId="37" fontId="6" fillId="3" borderId="3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37" fontId="7" fillId="0" borderId="35" xfId="0" applyNumberFormat="1" applyFont="1" applyBorder="1" applyAlignment="1">
      <alignment horizontal="right" vertical="center"/>
    </xf>
    <xf numFmtId="37" fontId="5" fillId="0" borderId="36" xfId="0" applyNumberFormat="1" applyFont="1" applyBorder="1" applyAlignment="1">
      <alignment horizontal="right" vertical="center"/>
    </xf>
    <xf numFmtId="37" fontId="5" fillId="0" borderId="39" xfId="0" applyNumberFormat="1" applyFont="1" applyBorder="1" applyAlignment="1">
      <alignment horizontal="right" vertical="center"/>
    </xf>
    <xf numFmtId="37" fontId="6" fillId="3" borderId="40" xfId="0" applyNumberFormat="1" applyFont="1" applyFill="1" applyBorder="1" applyAlignment="1">
      <alignment horizontal="center" vertical="center"/>
    </xf>
    <xf numFmtId="37" fontId="5" fillId="0" borderId="39" xfId="0" applyNumberFormat="1" applyFont="1" applyBorder="1" applyAlignment="1">
      <alignment horizontal="left" vertical="center"/>
    </xf>
    <xf numFmtId="0" fontId="5" fillId="0" borderId="36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37" fontId="5" fillId="0" borderId="42" xfId="0" applyNumberFormat="1" applyFont="1" applyBorder="1" applyAlignment="1">
      <alignment horizontal="right"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applyNumberFormat="1" applyFont="1" applyAlignment="1">
      <alignment horizontal="left" vertical="center"/>
    </xf>
    <xf numFmtId="37" fontId="5" fillId="0" borderId="37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8" fillId="0" borderId="0" xfId="0" applyFont="1" applyAlignment="1">
      <alignment horizontal="center" vertical="center"/>
    </xf>
    <xf numFmtId="37" fontId="5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36" xfId="0" applyBorder="1" applyAlignment="1">
      <alignment/>
    </xf>
    <xf numFmtId="37" fontId="5" fillId="0" borderId="4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37" fontId="6" fillId="3" borderId="0" xfId="0" applyNumberFormat="1" applyFont="1" applyFill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4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37" fontId="6" fillId="3" borderId="26" xfId="0" applyNumberFormat="1" applyFont="1" applyFill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37" fontId="5" fillId="0" borderId="37" xfId="0" applyNumberFormat="1" applyFont="1" applyBorder="1" applyAlignment="1">
      <alignment horizontal="left" vertical="center"/>
    </xf>
    <xf numFmtId="0" fontId="0" fillId="0" borderId="43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Continuous" vertical="center"/>
    </xf>
    <xf numFmtId="0" fontId="0" fillId="0" borderId="47" xfId="0" applyFont="1" applyBorder="1" applyAlignment="1">
      <alignment horizontal="centerContinuous" vertical="center"/>
    </xf>
    <xf numFmtId="0" fontId="0" fillId="0" borderId="48" xfId="0" applyFont="1" applyBorder="1" applyAlignment="1">
      <alignment horizontal="centerContinuous" vertical="center"/>
    </xf>
    <xf numFmtId="0" fontId="0" fillId="0" borderId="49" xfId="0" applyFont="1" applyBorder="1" applyAlignment="1">
      <alignment horizontal="centerContinuous" vertical="center"/>
    </xf>
    <xf numFmtId="0" fontId="0" fillId="0" borderId="50" xfId="0" applyFont="1" applyBorder="1" applyAlignment="1">
      <alignment horizontal="centerContinuous" vertical="center"/>
    </xf>
    <xf numFmtId="0" fontId="0" fillId="0" borderId="51" xfId="0" applyFont="1" applyBorder="1" applyAlignment="1">
      <alignment horizontal="centerContinuous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Percent" xfId="17"/>
    <cellStyle name="Standard_J2-nord-adressen" xfId="18"/>
    <cellStyle name="Standard_J2-zent-adressen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16</xdr:row>
      <xdr:rowOff>19050</xdr:rowOff>
    </xdr:from>
    <xdr:to>
      <xdr:col>5</xdr:col>
      <xdr:colOff>295275</xdr:colOff>
      <xdr:row>25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00525" y="1847850"/>
          <a:ext cx="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295275</xdr:colOff>
      <xdr:row>36</xdr:row>
      <xdr:rowOff>9525</xdr:rowOff>
    </xdr:from>
    <xdr:to>
      <xdr:col>5</xdr:col>
      <xdr:colOff>295275</xdr:colOff>
      <xdr:row>46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200525" y="41243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5"/>
  <dimension ref="A1:I25"/>
  <sheetViews>
    <sheetView workbookViewId="0" topLeftCell="A1">
      <selection activeCell="B2" sqref="B2"/>
    </sheetView>
  </sheetViews>
  <sheetFormatPr defaultColWidth="11.421875" defaultRowHeight="12.75"/>
  <cols>
    <col min="1" max="1" width="3.00390625" style="15" customWidth="1"/>
    <col min="2" max="2" width="14.7109375" style="0" customWidth="1"/>
    <col min="3" max="3" width="14.28125" style="0" bestFit="1" customWidth="1"/>
    <col min="4" max="4" width="13.7109375" style="15" customWidth="1"/>
    <col min="5" max="5" width="16.28125" style="0" bestFit="1" customWidth="1"/>
    <col min="6" max="6" width="12.7109375" style="0" customWidth="1"/>
    <col min="7" max="7" width="13.28125" style="15" customWidth="1"/>
    <col min="8" max="8" width="11.421875" style="15" customWidth="1"/>
    <col min="9" max="9" width="23.140625" style="15" bestFit="1" customWidth="1"/>
    <col min="11" max="16384" width="8.7109375" style="0" customWidth="1"/>
  </cols>
  <sheetData>
    <row r="1" spans="1:9" ht="44.25" customHeight="1" thickBot="1">
      <c r="A1" s="1" t="s">
        <v>0</v>
      </c>
      <c r="B1" s="2" t="s">
        <v>25</v>
      </c>
      <c r="C1" s="2" t="s">
        <v>26</v>
      </c>
      <c r="D1" s="3" t="s">
        <v>27</v>
      </c>
      <c r="E1" s="2" t="s">
        <v>28</v>
      </c>
      <c r="F1" s="2" t="s">
        <v>26</v>
      </c>
      <c r="G1" s="3" t="s">
        <v>27</v>
      </c>
      <c r="H1" s="3" t="s">
        <v>29</v>
      </c>
      <c r="I1" s="3" t="s">
        <v>1</v>
      </c>
    </row>
    <row r="2" spans="1:9" s="8" customFormat="1" ht="13.5" customHeight="1" thickTop="1">
      <c r="A2" s="4">
        <v>1</v>
      </c>
      <c r="B2" s="5"/>
      <c r="C2" s="5"/>
      <c r="D2" s="5"/>
      <c r="E2" s="5"/>
      <c r="F2" s="5"/>
      <c r="G2" s="5"/>
      <c r="H2" s="6"/>
      <c r="I2" s="7" t="str">
        <f aca="true" t="shared" si="0" ref="I2:I25">CONCATENATE(B2," / ",E2)</f>
        <v> / </v>
      </c>
    </row>
    <row r="3" spans="1:9" s="8" customFormat="1" ht="13.5" customHeight="1">
      <c r="A3" s="9">
        <v>2</v>
      </c>
      <c r="B3" s="10"/>
      <c r="C3" s="10"/>
      <c r="D3" s="10"/>
      <c r="E3" s="10"/>
      <c r="F3" s="10"/>
      <c r="G3" s="10"/>
      <c r="H3" s="11"/>
      <c r="I3" s="7" t="str">
        <f t="shared" si="0"/>
        <v> / </v>
      </c>
    </row>
    <row r="4" spans="1:9" s="8" customFormat="1" ht="13.5" customHeight="1">
      <c r="A4" s="9">
        <v>3</v>
      </c>
      <c r="B4" s="12"/>
      <c r="C4" s="12"/>
      <c r="D4" s="12"/>
      <c r="E4" s="12"/>
      <c r="F4" s="12"/>
      <c r="G4" s="12"/>
      <c r="H4" s="11"/>
      <c r="I4" s="7" t="str">
        <f t="shared" si="0"/>
        <v> / </v>
      </c>
    </row>
    <row r="5" spans="1:9" s="8" customFormat="1" ht="13.5" customHeight="1">
      <c r="A5" s="9">
        <v>4</v>
      </c>
      <c r="B5" s="10"/>
      <c r="C5" s="10"/>
      <c r="D5" s="10"/>
      <c r="E5" s="10"/>
      <c r="F5" s="10"/>
      <c r="G5" s="10"/>
      <c r="H5" s="11"/>
      <c r="I5" s="7" t="str">
        <f t="shared" si="0"/>
        <v> / </v>
      </c>
    </row>
    <row r="6" spans="1:9" s="8" customFormat="1" ht="13.5" customHeight="1">
      <c r="A6" s="9">
        <v>5</v>
      </c>
      <c r="B6" s="12"/>
      <c r="C6" s="12"/>
      <c r="D6" s="12"/>
      <c r="E6" s="12"/>
      <c r="F6" s="12"/>
      <c r="G6" s="12"/>
      <c r="H6" s="11"/>
      <c r="I6" s="7" t="str">
        <f t="shared" si="0"/>
        <v> / </v>
      </c>
    </row>
    <row r="7" spans="1:9" s="8" customFormat="1" ht="13.5" customHeight="1">
      <c r="A7" s="9">
        <v>6</v>
      </c>
      <c r="B7" s="10"/>
      <c r="C7" s="10"/>
      <c r="D7" s="10"/>
      <c r="E7" s="10"/>
      <c r="F7" s="10"/>
      <c r="G7" s="10"/>
      <c r="H7" s="11"/>
      <c r="I7" s="7" t="str">
        <f t="shared" si="0"/>
        <v> / </v>
      </c>
    </row>
    <row r="8" spans="1:9" s="8" customFormat="1" ht="13.5" customHeight="1">
      <c r="A8" s="9">
        <v>7</v>
      </c>
      <c r="B8" s="12"/>
      <c r="C8" s="12"/>
      <c r="D8" s="12"/>
      <c r="E8" s="12"/>
      <c r="F8" s="12"/>
      <c r="G8" s="12"/>
      <c r="H8" s="11"/>
      <c r="I8" s="7" t="str">
        <f t="shared" si="0"/>
        <v> / </v>
      </c>
    </row>
    <row r="9" spans="1:9" s="8" customFormat="1" ht="13.5" customHeight="1">
      <c r="A9" s="9">
        <v>8</v>
      </c>
      <c r="B9" s="12"/>
      <c r="C9" s="12"/>
      <c r="D9" s="12"/>
      <c r="E9" s="12"/>
      <c r="F9" s="12"/>
      <c r="G9" s="12"/>
      <c r="H9" s="11"/>
      <c r="I9" s="7" t="str">
        <f t="shared" si="0"/>
        <v> / </v>
      </c>
    </row>
    <row r="10" spans="1:9" s="8" customFormat="1" ht="13.5" customHeight="1">
      <c r="A10" s="9">
        <v>9</v>
      </c>
      <c r="B10" s="12"/>
      <c r="C10" s="12"/>
      <c r="D10" s="12"/>
      <c r="E10" s="12"/>
      <c r="F10" s="12"/>
      <c r="G10" s="12"/>
      <c r="H10" s="11"/>
      <c r="I10" s="7" t="str">
        <f t="shared" si="0"/>
        <v> / </v>
      </c>
    </row>
    <row r="11" spans="1:9" s="8" customFormat="1" ht="13.5" customHeight="1">
      <c r="A11" s="9">
        <v>10</v>
      </c>
      <c r="B11" s="12"/>
      <c r="C11" s="12"/>
      <c r="D11" s="12"/>
      <c r="E11" s="12"/>
      <c r="F11" s="12"/>
      <c r="G11" s="12"/>
      <c r="H11" s="11"/>
      <c r="I11" s="7" t="str">
        <f t="shared" si="0"/>
        <v> / </v>
      </c>
    </row>
    <row r="12" spans="1:9" s="8" customFormat="1" ht="13.5" customHeight="1">
      <c r="A12" s="9">
        <v>11</v>
      </c>
      <c r="B12" s="12"/>
      <c r="C12" s="12"/>
      <c r="D12" s="12"/>
      <c r="E12" s="12"/>
      <c r="F12" s="12"/>
      <c r="G12" s="12"/>
      <c r="H12" s="11"/>
      <c r="I12" s="7" t="str">
        <f t="shared" si="0"/>
        <v> / </v>
      </c>
    </row>
    <row r="13" spans="1:9" s="8" customFormat="1" ht="13.5" customHeight="1">
      <c r="A13" s="9">
        <v>12</v>
      </c>
      <c r="B13" s="12"/>
      <c r="C13" s="12"/>
      <c r="D13" s="12"/>
      <c r="E13" s="12"/>
      <c r="F13" s="12"/>
      <c r="G13" s="12"/>
      <c r="H13" s="11"/>
      <c r="I13" s="7" t="str">
        <f t="shared" si="0"/>
        <v> / </v>
      </c>
    </row>
    <row r="14" spans="1:9" s="8" customFormat="1" ht="13.5" customHeight="1">
      <c r="A14" s="9">
        <v>13</v>
      </c>
      <c r="B14" s="10"/>
      <c r="C14" s="10"/>
      <c r="D14" s="10"/>
      <c r="E14" s="10"/>
      <c r="F14" s="10"/>
      <c r="G14" s="10"/>
      <c r="H14" s="11"/>
      <c r="I14" s="7" t="str">
        <f t="shared" si="0"/>
        <v> / </v>
      </c>
    </row>
    <row r="15" spans="1:9" s="8" customFormat="1" ht="13.5" customHeight="1">
      <c r="A15" s="9">
        <v>14</v>
      </c>
      <c r="B15" s="12"/>
      <c r="C15" s="12"/>
      <c r="D15" s="12"/>
      <c r="E15" s="12"/>
      <c r="F15" s="12"/>
      <c r="G15" s="12"/>
      <c r="H15" s="11"/>
      <c r="I15" s="7" t="str">
        <f t="shared" si="0"/>
        <v> / </v>
      </c>
    </row>
    <row r="16" spans="1:9" s="8" customFormat="1" ht="13.5" customHeight="1">
      <c r="A16" s="9">
        <v>15</v>
      </c>
      <c r="B16" s="10"/>
      <c r="C16" s="10"/>
      <c r="D16" s="10"/>
      <c r="E16" s="10"/>
      <c r="F16" s="10"/>
      <c r="G16" s="10"/>
      <c r="H16" s="11"/>
      <c r="I16" s="7" t="str">
        <f t="shared" si="0"/>
        <v> / </v>
      </c>
    </row>
    <row r="17" spans="1:9" s="8" customFormat="1" ht="13.5" customHeight="1">
      <c r="A17" s="9">
        <v>16</v>
      </c>
      <c r="B17" s="12"/>
      <c r="C17" s="12"/>
      <c r="D17" s="12"/>
      <c r="E17" s="12"/>
      <c r="F17" s="12"/>
      <c r="G17" s="12"/>
      <c r="H17" s="11"/>
      <c r="I17" s="7" t="str">
        <f t="shared" si="0"/>
        <v> / </v>
      </c>
    </row>
    <row r="18" spans="1:9" s="8" customFormat="1" ht="13.5" customHeight="1">
      <c r="A18" s="9">
        <v>17</v>
      </c>
      <c r="B18" s="13"/>
      <c r="C18" s="13"/>
      <c r="D18" s="14"/>
      <c r="E18" s="13"/>
      <c r="F18" s="13"/>
      <c r="G18" s="13"/>
      <c r="H18" s="11"/>
      <c r="I18" s="7" t="str">
        <f t="shared" si="0"/>
        <v> / </v>
      </c>
    </row>
    <row r="19" spans="1:9" s="8" customFormat="1" ht="13.5" customHeight="1">
      <c r="A19" s="9">
        <v>18</v>
      </c>
      <c r="B19" s="12"/>
      <c r="C19" s="12"/>
      <c r="D19" s="12"/>
      <c r="E19" s="12"/>
      <c r="F19" s="12"/>
      <c r="G19" s="12"/>
      <c r="H19" s="11"/>
      <c r="I19" s="7" t="str">
        <f t="shared" si="0"/>
        <v> / </v>
      </c>
    </row>
    <row r="20" spans="1:9" s="8" customFormat="1" ht="13.5" customHeight="1">
      <c r="A20" s="9">
        <v>19</v>
      </c>
      <c r="B20" s="10"/>
      <c r="C20" s="10"/>
      <c r="D20" s="10"/>
      <c r="E20" s="10"/>
      <c r="F20" s="10"/>
      <c r="G20" s="10"/>
      <c r="H20" s="11"/>
      <c r="I20" s="7" t="str">
        <f t="shared" si="0"/>
        <v> / </v>
      </c>
    </row>
    <row r="21" spans="1:9" s="8" customFormat="1" ht="13.5" customHeight="1">
      <c r="A21" s="9">
        <v>20</v>
      </c>
      <c r="B21" s="12"/>
      <c r="C21" s="12"/>
      <c r="D21" s="12"/>
      <c r="E21" s="12"/>
      <c r="F21" s="12"/>
      <c r="G21" s="12"/>
      <c r="H21" s="11"/>
      <c r="I21" s="7" t="str">
        <f t="shared" si="0"/>
        <v> / </v>
      </c>
    </row>
    <row r="22" spans="1:9" s="8" customFormat="1" ht="13.5" customHeight="1">
      <c r="A22" s="9">
        <v>21</v>
      </c>
      <c r="B22" s="12"/>
      <c r="C22" s="12"/>
      <c r="D22" s="12"/>
      <c r="E22" s="12"/>
      <c r="F22" s="12"/>
      <c r="G22" s="12"/>
      <c r="H22" s="11"/>
      <c r="I22" s="7" t="str">
        <f t="shared" si="0"/>
        <v> / </v>
      </c>
    </row>
    <row r="23" spans="1:9" s="8" customFormat="1" ht="13.5" customHeight="1">
      <c r="A23" s="9">
        <v>22</v>
      </c>
      <c r="B23" s="13"/>
      <c r="C23" s="13"/>
      <c r="D23" s="13"/>
      <c r="E23" s="13"/>
      <c r="F23" s="13"/>
      <c r="G23" s="13"/>
      <c r="H23" s="11"/>
      <c r="I23" s="7" t="str">
        <f t="shared" si="0"/>
        <v> / </v>
      </c>
    </row>
    <row r="24" spans="1:9" s="8" customFormat="1" ht="13.5" customHeight="1">
      <c r="A24" s="9">
        <v>23</v>
      </c>
      <c r="B24" s="12"/>
      <c r="C24" s="12"/>
      <c r="D24" s="12"/>
      <c r="E24" s="12"/>
      <c r="F24" s="12"/>
      <c r="G24" s="12"/>
      <c r="H24" s="11"/>
      <c r="I24" s="7" t="str">
        <f t="shared" si="0"/>
        <v> / </v>
      </c>
    </row>
    <row r="25" spans="1:9" s="8" customFormat="1" ht="13.5" customHeight="1">
      <c r="A25" s="9">
        <v>24</v>
      </c>
      <c r="B25" s="12"/>
      <c r="C25" s="12"/>
      <c r="D25" s="12"/>
      <c r="E25" s="12"/>
      <c r="F25" s="12"/>
      <c r="G25" s="12"/>
      <c r="H25" s="11"/>
      <c r="I25" s="7" t="str">
        <f t="shared" si="0"/>
        <v> / </v>
      </c>
    </row>
  </sheetData>
  <printOptions horizontalCentered="1"/>
  <pageMargins left="0.7480314960629921" right="0.7480314960629921" top="1.25" bottom="0.3937007874015748" header="0.5118110236220472" footer="0.41"/>
  <pageSetup orientation="landscape" paperSize="9" scale="120" r:id="rId2"/>
  <headerFooter alignWithMargins="0">
    <oddHeader>&amp;C&amp;"Arial,Fett"&amp;12Inscription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W47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8.8515625" style="56" customWidth="1"/>
    <col min="2" max="2" width="6.8515625" style="56" customWidth="1"/>
    <col min="3" max="3" width="6.421875" style="56" customWidth="1"/>
    <col min="4" max="4" width="28.00390625" style="56" bestFit="1" customWidth="1"/>
    <col min="5" max="5" width="3.57421875" style="56" customWidth="1"/>
    <col min="6" max="6" width="29.8515625" style="56" bestFit="1" customWidth="1"/>
    <col min="7" max="9" width="3.8515625" style="56" customWidth="1"/>
    <col min="10" max="10" width="6.140625" style="56" customWidth="1"/>
    <col min="11" max="19" width="3.8515625" style="56" customWidth="1"/>
    <col min="20" max="16384" width="9.140625" style="16" customWidth="1"/>
  </cols>
  <sheetData>
    <row r="1" spans="1:19" ht="47.25" customHeight="1" thickBot="1" thickTop="1">
      <c r="A1" s="123" t="s">
        <v>30</v>
      </c>
      <c r="B1" s="124" t="s">
        <v>31</v>
      </c>
      <c r="C1" s="124" t="s">
        <v>2</v>
      </c>
      <c r="D1" s="116" t="s">
        <v>3</v>
      </c>
      <c r="E1" s="116" t="s">
        <v>4</v>
      </c>
      <c r="F1" s="116" t="s">
        <v>5</v>
      </c>
      <c r="G1" s="117" t="s">
        <v>6</v>
      </c>
      <c r="H1" s="118"/>
      <c r="I1" s="119"/>
      <c r="J1" s="125" t="s">
        <v>7</v>
      </c>
      <c r="K1" s="120" t="s">
        <v>8</v>
      </c>
      <c r="L1" s="121"/>
      <c r="M1" s="122"/>
      <c r="N1" s="120" t="s">
        <v>9</v>
      </c>
      <c r="O1" s="121"/>
      <c r="P1" s="122"/>
      <c r="Q1" s="120" t="s">
        <v>10</v>
      </c>
      <c r="R1" s="121"/>
      <c r="S1" s="122"/>
    </row>
    <row r="2" spans="1:23" ht="15.75" thickTop="1">
      <c r="A2" s="17">
        <v>1</v>
      </c>
      <c r="B2" s="18" t="s">
        <v>11</v>
      </c>
      <c r="C2" s="18"/>
      <c r="D2" s="19" t="str">
        <f>IF(Setzliste!$I$17=" / ",CONCATENATE("Seed #",Setzliste!$A$17),Setzliste!$I$17)</f>
        <v>Seed #16</v>
      </c>
      <c r="E2" s="19" t="s">
        <v>4</v>
      </c>
      <c r="F2" s="19" t="str">
        <f>IF(Setzliste!$I$18=" / ",CONCATENATE("Seed #",Setzliste!$A$18),Setzliste!$I$18)</f>
        <v>Seed #17</v>
      </c>
      <c r="G2" s="20">
        <f aca="true" t="shared" si="0" ref="G2:G47">IF(K2=M2,"",SUM(IF(K2&gt;M2,1,0),IF(N2&gt;P2,1,0),IF(Q2&lt;=S2,0,1)))</f>
      </c>
      <c r="H2" s="20" t="s">
        <v>12</v>
      </c>
      <c r="I2" s="20">
        <f aca="true" t="shared" si="1" ref="I2:I47">IF(K2=M2,"",SUM(IF(K2&lt;M2,1,0),IF(N2&lt;P2,1,0),IF(Q2&gt;=S2,0,1)))</f>
      </c>
      <c r="J2" s="21"/>
      <c r="K2" s="22"/>
      <c r="L2" s="19" t="s">
        <v>12</v>
      </c>
      <c r="M2" s="23"/>
      <c r="N2" s="22"/>
      <c r="O2" s="19" t="s">
        <v>12</v>
      </c>
      <c r="P2" s="23"/>
      <c r="Q2" s="22"/>
      <c r="R2" s="19" t="s">
        <v>12</v>
      </c>
      <c r="S2" s="23"/>
      <c r="U2"/>
      <c r="V2"/>
      <c r="W2"/>
    </row>
    <row r="3" spans="1:23" ht="15">
      <c r="A3" s="17">
        <v>2</v>
      </c>
      <c r="B3" s="18" t="s">
        <v>11</v>
      </c>
      <c r="C3" s="18"/>
      <c r="D3" s="19" t="str">
        <f>IF(Setzliste!$I$10=" / ",CONCATENATE("Seed #",Setzliste!$A$10),Setzliste!$I$10)</f>
        <v>Seed #9</v>
      </c>
      <c r="E3" s="19" t="s">
        <v>4</v>
      </c>
      <c r="F3" s="19" t="str">
        <f>IF(Setzliste!$I$25=" / ",CONCATENATE("Seed #",Setzliste!$A$25),Setzliste!$I$25)</f>
        <v>Seed #24</v>
      </c>
      <c r="G3" s="19">
        <f t="shared" si="0"/>
      </c>
      <c r="H3" s="19" t="s">
        <v>12</v>
      </c>
      <c r="I3" s="19">
        <f t="shared" si="1"/>
      </c>
      <c r="J3" s="21"/>
      <c r="K3" s="24"/>
      <c r="L3" s="19" t="s">
        <v>12</v>
      </c>
      <c r="M3" s="25"/>
      <c r="N3" s="24"/>
      <c r="O3" s="19" t="s">
        <v>12</v>
      </c>
      <c r="P3" s="25"/>
      <c r="Q3" s="24"/>
      <c r="R3" s="19" t="s">
        <v>12</v>
      </c>
      <c r="S3" s="25"/>
      <c r="U3"/>
      <c r="V3"/>
      <c r="W3"/>
    </row>
    <row r="4" spans="1:23" ht="15">
      <c r="A4" s="17">
        <v>3</v>
      </c>
      <c r="B4" s="18" t="s">
        <v>11</v>
      </c>
      <c r="C4" s="18"/>
      <c r="D4" s="19" t="str">
        <f>IF(Setzliste!$I$13=" / ",CONCATENATE("Seed #",Setzliste!$A$13),Setzliste!$I$13)</f>
        <v>Seed #12</v>
      </c>
      <c r="E4" s="19" t="s">
        <v>4</v>
      </c>
      <c r="F4" s="19" t="str">
        <f>IF(Setzliste!$I$22=" / ",CONCATENATE("Seed #",Setzliste!$A$22),Setzliste!$I$22)</f>
        <v>Seed #21</v>
      </c>
      <c r="G4" s="19">
        <f t="shared" si="0"/>
      </c>
      <c r="H4" s="19" t="s">
        <v>12</v>
      </c>
      <c r="I4" s="19">
        <f t="shared" si="1"/>
      </c>
      <c r="J4" s="21"/>
      <c r="K4" s="24"/>
      <c r="L4" s="19" t="s">
        <v>12</v>
      </c>
      <c r="M4" s="25"/>
      <c r="N4" s="24"/>
      <c r="O4" s="19" t="s">
        <v>12</v>
      </c>
      <c r="P4" s="25"/>
      <c r="Q4" s="24"/>
      <c r="R4" s="19" t="s">
        <v>12</v>
      </c>
      <c r="S4" s="25"/>
      <c r="U4"/>
      <c r="V4"/>
      <c r="W4"/>
    </row>
    <row r="5" spans="1:23" ht="15">
      <c r="A5" s="17">
        <v>4</v>
      </c>
      <c r="B5" s="18" t="s">
        <v>11</v>
      </c>
      <c r="C5" s="18"/>
      <c r="D5" s="19" t="str">
        <f>IF(Setzliste!$I$14=" / ",CONCATENATE("Seed #",Setzliste!$A$14),Setzliste!$I$14)</f>
        <v>Seed #13</v>
      </c>
      <c r="E5" s="19" t="s">
        <v>4</v>
      </c>
      <c r="F5" s="19" t="str">
        <f>IF(Setzliste!$I$21=" / ",CONCATENATE("Seed #",Setzliste!$A$21),Setzliste!$I$21)</f>
        <v>Seed #20</v>
      </c>
      <c r="G5" s="19">
        <f t="shared" si="0"/>
      </c>
      <c r="H5" s="19" t="s">
        <v>12</v>
      </c>
      <c r="I5" s="19">
        <f t="shared" si="1"/>
      </c>
      <c r="J5" s="21"/>
      <c r="K5" s="24"/>
      <c r="L5" s="19" t="s">
        <v>12</v>
      </c>
      <c r="M5" s="25"/>
      <c r="N5" s="24"/>
      <c r="O5" s="19" t="s">
        <v>12</v>
      </c>
      <c r="P5" s="25"/>
      <c r="Q5" s="24"/>
      <c r="R5" s="19" t="s">
        <v>12</v>
      </c>
      <c r="S5" s="25"/>
      <c r="U5"/>
      <c r="V5"/>
      <c r="W5"/>
    </row>
    <row r="6" spans="1:23" ht="15">
      <c r="A6" s="17">
        <v>5</v>
      </c>
      <c r="B6" s="18" t="s">
        <v>11</v>
      </c>
      <c r="C6" s="18"/>
      <c r="D6" s="19" t="str">
        <f>IF(Setzliste!$I$15=" / ",CONCATENATE("Seed #",Setzliste!$A$15),Setzliste!$I$15)</f>
        <v>Seed #14</v>
      </c>
      <c r="E6" s="19" t="s">
        <v>4</v>
      </c>
      <c r="F6" s="19" t="str">
        <f>IF(Setzliste!$I$20=" / ",CONCATENATE("Seed #",Setzliste!$A$20),Setzliste!$I$20)</f>
        <v>Seed #19</v>
      </c>
      <c r="G6" s="19">
        <f t="shared" si="0"/>
      </c>
      <c r="H6" s="19" t="s">
        <v>12</v>
      </c>
      <c r="I6" s="19">
        <f t="shared" si="1"/>
      </c>
      <c r="J6" s="21"/>
      <c r="K6" s="24"/>
      <c r="L6" s="19" t="s">
        <v>12</v>
      </c>
      <c r="M6" s="25"/>
      <c r="N6" s="24"/>
      <c r="O6" s="19" t="s">
        <v>12</v>
      </c>
      <c r="P6" s="25"/>
      <c r="Q6" s="24"/>
      <c r="R6" s="19" t="s">
        <v>12</v>
      </c>
      <c r="S6" s="25"/>
      <c r="U6"/>
      <c r="V6"/>
      <c r="W6"/>
    </row>
    <row r="7" spans="1:23" ht="15">
      <c r="A7" s="17">
        <v>6</v>
      </c>
      <c r="B7" s="18" t="s">
        <v>11</v>
      </c>
      <c r="C7" s="18"/>
      <c r="D7" s="19" t="str">
        <f>IF(Setzliste!$I$12=" / ",CONCATENATE("Seed #",Setzliste!$A$12),Setzliste!$I$12)</f>
        <v>Seed #11</v>
      </c>
      <c r="E7" s="19" t="s">
        <v>4</v>
      </c>
      <c r="F7" s="19" t="str">
        <f>IF(Setzliste!$I$23=" / ",CONCATENATE("Seed #",Setzliste!$A$23),Setzliste!$I$23)</f>
        <v>Seed #22</v>
      </c>
      <c r="G7" s="19">
        <f t="shared" si="0"/>
      </c>
      <c r="H7" s="19" t="s">
        <v>12</v>
      </c>
      <c r="I7" s="19">
        <f t="shared" si="1"/>
      </c>
      <c r="J7" s="21"/>
      <c r="K7" s="24"/>
      <c r="L7" s="19" t="s">
        <v>12</v>
      </c>
      <c r="M7" s="25"/>
      <c r="N7" s="24"/>
      <c r="O7" s="19" t="s">
        <v>12</v>
      </c>
      <c r="P7" s="25"/>
      <c r="Q7" s="24"/>
      <c r="R7" s="19" t="s">
        <v>12</v>
      </c>
      <c r="S7" s="25"/>
      <c r="U7"/>
      <c r="V7"/>
      <c r="W7"/>
    </row>
    <row r="8" spans="1:23" ht="15">
      <c r="A8" s="17">
        <v>7</v>
      </c>
      <c r="B8" s="18" t="s">
        <v>11</v>
      </c>
      <c r="C8" s="18"/>
      <c r="D8" s="19" t="str">
        <f>IF(Setzliste!$I$11=" / ",CONCATENATE("Seed #",Setzliste!$A$11),Setzliste!$I$11)</f>
        <v>Seed #10</v>
      </c>
      <c r="E8" s="19" t="s">
        <v>4</v>
      </c>
      <c r="F8" s="19" t="str">
        <f>IF(Setzliste!$I$24=" / ",CONCATENATE("Seed #",Setzliste!$A$24),Setzliste!$I$24)</f>
        <v>Seed #23</v>
      </c>
      <c r="G8" s="19">
        <f t="shared" si="0"/>
      </c>
      <c r="H8" s="19" t="s">
        <v>12</v>
      </c>
      <c r="I8" s="19">
        <f t="shared" si="1"/>
      </c>
      <c r="J8" s="21"/>
      <c r="K8" s="24"/>
      <c r="L8" s="19" t="s">
        <v>12</v>
      </c>
      <c r="M8" s="25"/>
      <c r="N8" s="24"/>
      <c r="O8" s="19" t="s">
        <v>12</v>
      </c>
      <c r="P8" s="25"/>
      <c r="Q8" s="24"/>
      <c r="R8" s="19" t="s">
        <v>12</v>
      </c>
      <c r="S8" s="25"/>
      <c r="U8"/>
      <c r="V8"/>
      <c r="W8"/>
    </row>
    <row r="9" spans="1:23" ht="15">
      <c r="A9" s="17">
        <v>8</v>
      </c>
      <c r="B9" s="18" t="s">
        <v>11</v>
      </c>
      <c r="C9" s="18"/>
      <c r="D9" s="19" t="str">
        <f>IF(Setzliste!$I$16=" / ",CONCATENATE("Seed #",Setzliste!$A$16),Setzliste!$I$16)</f>
        <v>Seed #15</v>
      </c>
      <c r="E9" s="19" t="s">
        <v>4</v>
      </c>
      <c r="F9" s="19" t="str">
        <f>IF(Setzliste!$I$19=" / ",CONCATENATE("Seed #",Setzliste!$A$19),Setzliste!$I$19)</f>
        <v>Seed #18</v>
      </c>
      <c r="G9" s="19">
        <f t="shared" si="0"/>
      </c>
      <c r="H9" s="19" t="s">
        <v>12</v>
      </c>
      <c r="I9" s="19">
        <f t="shared" si="1"/>
      </c>
      <c r="J9" s="21"/>
      <c r="K9" s="24"/>
      <c r="L9" s="19" t="s">
        <v>12</v>
      </c>
      <c r="M9" s="25"/>
      <c r="N9" s="24"/>
      <c r="O9" s="19" t="s">
        <v>12</v>
      </c>
      <c r="P9" s="25"/>
      <c r="Q9" s="24"/>
      <c r="R9" s="19" t="s">
        <v>12</v>
      </c>
      <c r="S9" s="25"/>
      <c r="U9"/>
      <c r="V9"/>
      <c r="W9"/>
    </row>
    <row r="10" spans="1:23" ht="15">
      <c r="A10" s="17">
        <v>9</v>
      </c>
      <c r="B10" s="18" t="s">
        <v>13</v>
      </c>
      <c r="C10" s="18"/>
      <c r="D10" s="19" t="str">
        <f>IF(Setzliste!$I$2=" / ",CONCATENATE("Seed #",Setzliste!$A$2),Setzliste!$I$2)</f>
        <v>Seed #1</v>
      </c>
      <c r="E10" s="19" t="s">
        <v>4</v>
      </c>
      <c r="F10" s="19" t="str">
        <f>IF($G$2=$I$2,CONCATENATE("Winner Match #",$A$2),IF($G$2&gt;$I$2,$D$2,$F$2))</f>
        <v>Winner Match #1</v>
      </c>
      <c r="G10" s="19">
        <f t="shared" si="0"/>
      </c>
      <c r="H10" s="19" t="s">
        <v>12</v>
      </c>
      <c r="I10" s="19">
        <f t="shared" si="1"/>
      </c>
      <c r="J10" s="21"/>
      <c r="K10" s="24"/>
      <c r="L10" s="19" t="s">
        <v>12</v>
      </c>
      <c r="M10" s="25"/>
      <c r="N10" s="24"/>
      <c r="O10" s="19" t="s">
        <v>12</v>
      </c>
      <c r="P10" s="25"/>
      <c r="Q10" s="24"/>
      <c r="R10" s="19" t="s">
        <v>12</v>
      </c>
      <c r="S10" s="25"/>
      <c r="U10"/>
      <c r="V10"/>
      <c r="W10"/>
    </row>
    <row r="11" spans="1:23" ht="15">
      <c r="A11" s="17">
        <f aca="true" t="shared" si="2" ref="A11:A17">SUM(A10,1)</f>
        <v>10</v>
      </c>
      <c r="B11" s="18" t="s">
        <v>13</v>
      </c>
      <c r="C11" s="18"/>
      <c r="D11" s="19" t="str">
        <f>IF($G$3=$I$3,CONCATENATE("Winner Match #",$A$3),IF($G$3&gt;$I$3,$D$3,$F$3))</f>
        <v>Winner Match #2</v>
      </c>
      <c r="E11" s="19" t="s">
        <v>4</v>
      </c>
      <c r="F11" s="19" t="str">
        <f>IF(Setzliste!$I$9=" / ",CONCATENATE("Seed #",Setzliste!$A$9),Setzliste!$I$9)</f>
        <v>Seed #8</v>
      </c>
      <c r="G11" s="19">
        <f t="shared" si="0"/>
      </c>
      <c r="H11" s="19" t="s">
        <v>12</v>
      </c>
      <c r="I11" s="19">
        <f t="shared" si="1"/>
      </c>
      <c r="J11" s="21"/>
      <c r="K11" s="24"/>
      <c r="L11" s="19" t="s">
        <v>12</v>
      </c>
      <c r="M11" s="25"/>
      <c r="N11" s="24"/>
      <c r="O11" s="19" t="s">
        <v>12</v>
      </c>
      <c r="P11" s="25"/>
      <c r="Q11" s="24"/>
      <c r="R11" s="19" t="s">
        <v>12</v>
      </c>
      <c r="S11" s="25"/>
      <c r="U11"/>
      <c r="V11"/>
      <c r="W11"/>
    </row>
    <row r="12" spans="1:23" ht="15">
      <c r="A12" s="17">
        <f t="shared" si="2"/>
        <v>11</v>
      </c>
      <c r="B12" s="18" t="s">
        <v>13</v>
      </c>
      <c r="C12" s="18"/>
      <c r="D12" s="19" t="str">
        <f>IF(Setzliste!$I$6=" / ",CONCATENATE("Seed #",Setzliste!$A$6),Setzliste!$I$6)</f>
        <v>Seed #5</v>
      </c>
      <c r="E12" s="19" t="s">
        <v>4</v>
      </c>
      <c r="F12" s="19" t="str">
        <f>IF($G$4=$I$4,CONCATENATE("Winner Match #",$A$4),IF($G$4&gt;$I$4,$D$4,$F$4))</f>
        <v>Winner Match #3</v>
      </c>
      <c r="G12" s="19">
        <f t="shared" si="0"/>
      </c>
      <c r="H12" s="19" t="s">
        <v>12</v>
      </c>
      <c r="I12" s="19">
        <f t="shared" si="1"/>
      </c>
      <c r="J12" s="21"/>
      <c r="K12" s="24"/>
      <c r="L12" s="19" t="s">
        <v>12</v>
      </c>
      <c r="M12" s="25"/>
      <c r="N12" s="24"/>
      <c r="O12" s="19" t="s">
        <v>12</v>
      </c>
      <c r="P12" s="25"/>
      <c r="Q12" s="24"/>
      <c r="R12" s="19" t="s">
        <v>12</v>
      </c>
      <c r="S12" s="25"/>
      <c r="U12"/>
      <c r="V12"/>
      <c r="W12"/>
    </row>
    <row r="13" spans="1:23" ht="15">
      <c r="A13" s="17">
        <f t="shared" si="2"/>
        <v>12</v>
      </c>
      <c r="B13" s="18" t="s">
        <v>13</v>
      </c>
      <c r="C13" s="18"/>
      <c r="D13" s="19" t="str">
        <f>IF($G$5=$I$5,CONCATENATE("Winner Match #",$A$5),IF($G$5&gt;$I$5,$D$5,$F$5))</f>
        <v>Winner Match #4</v>
      </c>
      <c r="E13" s="19" t="s">
        <v>4</v>
      </c>
      <c r="F13" s="19" t="str">
        <f>IF(Setzliste!$I$5=" / ",CONCATENATE("Seed #",Setzliste!$A$5),Setzliste!$I$5)</f>
        <v>Seed #4</v>
      </c>
      <c r="G13" s="19">
        <f t="shared" si="0"/>
      </c>
      <c r="H13" s="19" t="s">
        <v>12</v>
      </c>
      <c r="I13" s="19">
        <f t="shared" si="1"/>
      </c>
      <c r="J13" s="21"/>
      <c r="K13" s="24"/>
      <c r="L13" s="19" t="s">
        <v>12</v>
      </c>
      <c r="M13" s="25"/>
      <c r="N13" s="24"/>
      <c r="O13" s="19" t="s">
        <v>12</v>
      </c>
      <c r="P13" s="25"/>
      <c r="Q13" s="24"/>
      <c r="R13" s="19" t="s">
        <v>12</v>
      </c>
      <c r="S13" s="25"/>
      <c r="U13"/>
      <c r="V13"/>
      <c r="W13"/>
    </row>
    <row r="14" spans="1:23" ht="15">
      <c r="A14" s="17">
        <f t="shared" si="2"/>
        <v>13</v>
      </c>
      <c r="B14" s="18" t="s">
        <v>13</v>
      </c>
      <c r="C14" s="18"/>
      <c r="D14" s="19" t="str">
        <f>IF(Setzliste!$I$4=" / ",CONCATENATE("Seed #",Setzliste!$A$4),Setzliste!$I$4)</f>
        <v>Seed #3</v>
      </c>
      <c r="E14" s="19" t="s">
        <v>4</v>
      </c>
      <c r="F14" s="19" t="str">
        <f>IF($G$6=$I$6,CONCATENATE("Winner Match #",$A$6),IF($G$6&gt;$I$6,$D$6,$F$6))</f>
        <v>Winner Match #5</v>
      </c>
      <c r="G14" s="19">
        <f t="shared" si="0"/>
      </c>
      <c r="H14" s="19" t="s">
        <v>12</v>
      </c>
      <c r="I14" s="19">
        <f t="shared" si="1"/>
      </c>
      <c r="J14" s="21"/>
      <c r="K14" s="24"/>
      <c r="L14" s="19" t="s">
        <v>12</v>
      </c>
      <c r="M14" s="25"/>
      <c r="N14" s="24"/>
      <c r="O14" s="19" t="s">
        <v>12</v>
      </c>
      <c r="P14" s="25"/>
      <c r="Q14" s="24"/>
      <c r="R14" s="19" t="s">
        <v>12</v>
      </c>
      <c r="S14" s="25"/>
      <c r="U14"/>
      <c r="V14"/>
      <c r="W14"/>
    </row>
    <row r="15" spans="1:23" ht="15">
      <c r="A15" s="17">
        <f t="shared" si="2"/>
        <v>14</v>
      </c>
      <c r="B15" s="18" t="s">
        <v>13</v>
      </c>
      <c r="C15" s="18"/>
      <c r="D15" s="19" t="str">
        <f>IF($G$7=$I$7,CONCATENATE("Winner Match #",$A$7),IF($G$7&gt;$I$7,$D$7,$F$7))</f>
        <v>Winner Match #6</v>
      </c>
      <c r="E15" s="19" t="s">
        <v>4</v>
      </c>
      <c r="F15" s="19" t="str">
        <f>IF(Setzliste!$I$7=" / ",CONCATENATE("Seed #",Setzliste!$A$7),Setzliste!$I$7)</f>
        <v>Seed #6</v>
      </c>
      <c r="G15" s="19">
        <f t="shared" si="0"/>
      </c>
      <c r="H15" s="19" t="s">
        <v>12</v>
      </c>
      <c r="I15" s="19">
        <f t="shared" si="1"/>
      </c>
      <c r="J15" s="21"/>
      <c r="K15" s="24"/>
      <c r="L15" s="19" t="s">
        <v>12</v>
      </c>
      <c r="M15" s="25"/>
      <c r="N15" s="24"/>
      <c r="O15" s="19" t="s">
        <v>12</v>
      </c>
      <c r="P15" s="25"/>
      <c r="Q15" s="24"/>
      <c r="R15" s="19" t="s">
        <v>12</v>
      </c>
      <c r="S15" s="25"/>
      <c r="U15"/>
      <c r="V15"/>
      <c r="W15"/>
    </row>
    <row r="16" spans="1:23" ht="15">
      <c r="A16" s="17">
        <f t="shared" si="2"/>
        <v>15</v>
      </c>
      <c r="B16" s="18" t="s">
        <v>13</v>
      </c>
      <c r="C16" s="18"/>
      <c r="D16" s="19" t="str">
        <f>IF(Setzliste!$I$8=" / ",CONCATENATE("Seed #",Setzliste!$A$8),Setzliste!$I$8)</f>
        <v>Seed #7</v>
      </c>
      <c r="E16" s="19" t="s">
        <v>4</v>
      </c>
      <c r="F16" s="19" t="str">
        <f>IF($G$8=$I$8,CONCATENATE("Winner Match #",$A$8),IF($G$8&gt;$I$8,$D$8,$F$8))</f>
        <v>Winner Match #7</v>
      </c>
      <c r="G16" s="19">
        <f t="shared" si="0"/>
      </c>
      <c r="H16" s="19" t="s">
        <v>12</v>
      </c>
      <c r="I16" s="19">
        <f t="shared" si="1"/>
      </c>
      <c r="J16" s="21"/>
      <c r="K16" s="24"/>
      <c r="L16" s="19" t="s">
        <v>12</v>
      </c>
      <c r="M16" s="25"/>
      <c r="N16" s="24"/>
      <c r="O16" s="19" t="s">
        <v>12</v>
      </c>
      <c r="P16" s="25"/>
      <c r="Q16" s="24"/>
      <c r="R16" s="19" t="s">
        <v>12</v>
      </c>
      <c r="S16" s="25"/>
      <c r="U16"/>
      <c r="V16"/>
      <c r="W16"/>
    </row>
    <row r="17" spans="1:23" ht="15">
      <c r="A17" s="17">
        <f t="shared" si="2"/>
        <v>16</v>
      </c>
      <c r="B17" s="18" t="s">
        <v>13</v>
      </c>
      <c r="C17" s="18"/>
      <c r="D17" s="19" t="str">
        <f>IF($G$9=$I$9,CONCATENATE("Winner Match #",$A$9),IF($G$9&gt;$I$9,$D$9,$F$9))</f>
        <v>Winner Match #8</v>
      </c>
      <c r="E17" s="19" t="s">
        <v>4</v>
      </c>
      <c r="F17" s="19" t="str">
        <f>IF(Setzliste!$I$3=" / ",CONCATENATE("Seed #",Setzliste!$A$3),Setzliste!$I$3)</f>
        <v>Seed #2</v>
      </c>
      <c r="G17" s="19">
        <f t="shared" si="0"/>
      </c>
      <c r="H17" s="19" t="s">
        <v>12</v>
      </c>
      <c r="I17" s="19">
        <f t="shared" si="1"/>
      </c>
      <c r="J17" s="21"/>
      <c r="K17" s="24"/>
      <c r="L17" s="19" t="s">
        <v>12</v>
      </c>
      <c r="M17" s="25"/>
      <c r="N17" s="24"/>
      <c r="O17" s="19" t="s">
        <v>12</v>
      </c>
      <c r="P17" s="25"/>
      <c r="Q17" s="24"/>
      <c r="R17" s="19" t="s">
        <v>12</v>
      </c>
      <c r="S17" s="25"/>
      <c r="U17"/>
      <c r="V17"/>
      <c r="W17"/>
    </row>
    <row r="18" spans="1:23" ht="15">
      <c r="A18" s="17">
        <v>17</v>
      </c>
      <c r="B18" s="18">
        <v>17</v>
      </c>
      <c r="C18" s="18"/>
      <c r="D18" s="19" t="str">
        <f>IF($G$9=$I$9,CONCATENATE("Loser Match #",$A$9),IF($G$9&lt;$I$9,$D$9,$F$9))</f>
        <v>Loser Match #8</v>
      </c>
      <c r="E18" s="19" t="s">
        <v>4</v>
      </c>
      <c r="F18" s="19" t="str">
        <f>IF($G$10=$I$10,CONCATENATE("Loser Match #",$A$10),IF($G$10&lt;$I$10,$D$10,$F$10))</f>
        <v>Loser Match #9</v>
      </c>
      <c r="G18" s="19">
        <f t="shared" si="0"/>
      </c>
      <c r="H18" s="19" t="s">
        <v>12</v>
      </c>
      <c r="I18" s="19">
        <f t="shared" si="1"/>
      </c>
      <c r="J18" s="21"/>
      <c r="K18" s="24"/>
      <c r="L18" s="19" t="s">
        <v>12</v>
      </c>
      <c r="M18" s="25"/>
      <c r="N18" s="24"/>
      <c r="O18" s="19" t="s">
        <v>12</v>
      </c>
      <c r="P18" s="25"/>
      <c r="Q18" s="24"/>
      <c r="R18" s="19" t="s">
        <v>12</v>
      </c>
      <c r="S18" s="25"/>
      <c r="U18"/>
      <c r="V18"/>
      <c r="W18"/>
    </row>
    <row r="19" spans="1:23" ht="15">
      <c r="A19" s="17">
        <v>18</v>
      </c>
      <c r="B19" s="18">
        <v>17</v>
      </c>
      <c r="C19" s="18"/>
      <c r="D19" s="19" t="str">
        <f>IF($G$11=$I$11,CONCATENATE("Loser Match #",$A$11),IF($G$11&lt;$I$11,$D$11,$F$11))</f>
        <v>Loser Match #10</v>
      </c>
      <c r="E19" s="19" t="s">
        <v>4</v>
      </c>
      <c r="F19" s="19" t="str">
        <f>IF($G$8=$I$8,CONCATENATE("Loser Match #",$A$8),IF($G$8&lt;$I$8,$D$8,$F$8))</f>
        <v>Loser Match #7</v>
      </c>
      <c r="G19" s="19">
        <f t="shared" si="0"/>
      </c>
      <c r="H19" s="19" t="s">
        <v>12</v>
      </c>
      <c r="I19" s="19">
        <f t="shared" si="1"/>
      </c>
      <c r="J19" s="21"/>
      <c r="K19" s="24"/>
      <c r="L19" s="19" t="s">
        <v>12</v>
      </c>
      <c r="M19" s="25"/>
      <c r="N19" s="24"/>
      <c r="O19" s="19" t="s">
        <v>12</v>
      </c>
      <c r="P19" s="25"/>
      <c r="Q19" s="24"/>
      <c r="R19" s="19" t="s">
        <v>12</v>
      </c>
      <c r="S19" s="25"/>
      <c r="U19"/>
      <c r="V19"/>
      <c r="W19"/>
    </row>
    <row r="20" spans="1:23" ht="15">
      <c r="A20" s="17">
        <v>19</v>
      </c>
      <c r="B20" s="18">
        <v>17</v>
      </c>
      <c r="C20" s="18"/>
      <c r="D20" s="19" t="str">
        <f>IF($G$7=$I$7,CONCATENATE("Loser Match #",$A$7),IF($G$7&lt;$I$7,$D$7,$F$7))</f>
        <v>Loser Match #6</v>
      </c>
      <c r="E20" s="19" t="s">
        <v>4</v>
      </c>
      <c r="F20" s="19" t="str">
        <f>IF($G$12=$I$12,CONCATENATE("Loser Match #",$A$12),IF($G$12&lt;$I$12,$D$12,$F$12))</f>
        <v>Loser Match #11</v>
      </c>
      <c r="G20" s="19">
        <f t="shared" si="0"/>
      </c>
      <c r="H20" s="19" t="s">
        <v>12</v>
      </c>
      <c r="I20" s="19">
        <f t="shared" si="1"/>
      </c>
      <c r="J20" s="21"/>
      <c r="K20" s="24"/>
      <c r="L20" s="19" t="s">
        <v>12</v>
      </c>
      <c r="M20" s="25"/>
      <c r="N20" s="24"/>
      <c r="O20" s="19" t="s">
        <v>12</v>
      </c>
      <c r="P20" s="25"/>
      <c r="Q20" s="24"/>
      <c r="R20" s="19" t="s">
        <v>12</v>
      </c>
      <c r="S20" s="25"/>
      <c r="U20"/>
      <c r="V20"/>
      <c r="W20"/>
    </row>
    <row r="21" spans="1:23" ht="15">
      <c r="A21" s="17">
        <v>20</v>
      </c>
      <c r="B21" s="18">
        <v>17</v>
      </c>
      <c r="C21" s="18"/>
      <c r="D21" s="19" t="str">
        <f>IF($G$13=$I$13,CONCATENATE("Loser Match #",$A$13),IF($G$13&lt;$I$13,$D$13,$F$13))</f>
        <v>Loser Match #12</v>
      </c>
      <c r="E21" s="19" t="s">
        <v>4</v>
      </c>
      <c r="F21" s="19" t="str">
        <f>IF($G$6=$I$6,CONCATENATE("Loser Match #",$A$6),IF($G$6&lt;$I$6,$D$6,$F$6))</f>
        <v>Loser Match #5</v>
      </c>
      <c r="G21" s="19">
        <f t="shared" si="0"/>
      </c>
      <c r="H21" s="19" t="s">
        <v>12</v>
      </c>
      <c r="I21" s="19">
        <f t="shared" si="1"/>
      </c>
      <c r="J21" s="21"/>
      <c r="K21" s="24"/>
      <c r="L21" s="19" t="s">
        <v>12</v>
      </c>
      <c r="M21" s="25"/>
      <c r="N21" s="24"/>
      <c r="O21" s="19" t="s">
        <v>12</v>
      </c>
      <c r="P21" s="25"/>
      <c r="Q21" s="24"/>
      <c r="R21" s="19" t="s">
        <v>12</v>
      </c>
      <c r="S21" s="25"/>
      <c r="U21"/>
      <c r="V21"/>
      <c r="W21"/>
    </row>
    <row r="22" spans="1:23" ht="15">
      <c r="A22" s="17">
        <v>21</v>
      </c>
      <c r="B22" s="18">
        <v>17</v>
      </c>
      <c r="C22" s="18"/>
      <c r="D22" s="19" t="str">
        <f>IF($G$5=$I$5,CONCATENATE("Loser Match #",$A$5),IF($G$5&lt;$I$5,$D$5,$F$5))</f>
        <v>Loser Match #4</v>
      </c>
      <c r="E22" s="19" t="s">
        <v>4</v>
      </c>
      <c r="F22" s="19" t="str">
        <f>IF($G$14=$I$14,CONCATENATE("Loser Match #",$A$14),IF($G$14&lt;$I$14,$D$14,$F$14))</f>
        <v>Loser Match #13</v>
      </c>
      <c r="G22" s="19">
        <f t="shared" si="0"/>
      </c>
      <c r="H22" s="19" t="s">
        <v>12</v>
      </c>
      <c r="I22" s="19">
        <f t="shared" si="1"/>
      </c>
      <c r="J22" s="21"/>
      <c r="K22" s="24"/>
      <c r="L22" s="19" t="s">
        <v>12</v>
      </c>
      <c r="M22" s="25"/>
      <c r="N22" s="24"/>
      <c r="O22" s="19" t="s">
        <v>12</v>
      </c>
      <c r="P22" s="25"/>
      <c r="Q22" s="24"/>
      <c r="R22" s="19" t="s">
        <v>12</v>
      </c>
      <c r="S22" s="25"/>
      <c r="U22"/>
      <c r="V22"/>
      <c r="W22"/>
    </row>
    <row r="23" spans="1:23" ht="15">
      <c r="A23" s="17">
        <v>22</v>
      </c>
      <c r="B23" s="18">
        <v>17</v>
      </c>
      <c r="C23" s="18"/>
      <c r="D23" s="19" t="str">
        <f>IF($G$15=$I$15,CONCATENATE("Loser Match #",$A$15),IF($G$15&lt;$I$15,$D$15,$F$15))</f>
        <v>Loser Match #14</v>
      </c>
      <c r="E23" s="19" t="s">
        <v>4</v>
      </c>
      <c r="F23" s="19" t="str">
        <f>IF($G$4=$I$4,CONCATENATE("Loser Match #",$A$4),IF($G$4&lt;$I$4,$D$4,$F$4))</f>
        <v>Loser Match #3</v>
      </c>
      <c r="G23" s="19">
        <f t="shared" si="0"/>
      </c>
      <c r="H23" s="19" t="s">
        <v>12</v>
      </c>
      <c r="I23" s="19">
        <f t="shared" si="1"/>
      </c>
      <c r="J23" s="21"/>
      <c r="K23" s="24"/>
      <c r="L23" s="19" t="s">
        <v>12</v>
      </c>
      <c r="M23" s="25"/>
      <c r="N23" s="24"/>
      <c r="O23" s="19" t="s">
        <v>12</v>
      </c>
      <c r="P23" s="25"/>
      <c r="Q23" s="24"/>
      <c r="R23" s="19" t="s">
        <v>12</v>
      </c>
      <c r="S23" s="25"/>
      <c r="U23"/>
      <c r="V23"/>
      <c r="W23"/>
    </row>
    <row r="24" spans="1:23" ht="15">
      <c r="A24" s="17">
        <v>23</v>
      </c>
      <c r="B24" s="18">
        <v>17</v>
      </c>
      <c r="C24" s="18"/>
      <c r="D24" s="19" t="str">
        <f>IF($G$3=$I$3,CONCATENATE("Loser Match #",$A$3),IF($G$3&lt;$I$3,$D$3,$F$3))</f>
        <v>Loser Match #2</v>
      </c>
      <c r="E24" s="19" t="s">
        <v>4</v>
      </c>
      <c r="F24" s="19" t="str">
        <f>IF($G$16=$I$16,CONCATENATE("Loser Match #",$A$16),IF($G$16&lt;$I$16,$D$16,$F$16))</f>
        <v>Loser Match #15</v>
      </c>
      <c r="G24" s="19">
        <f t="shared" si="0"/>
      </c>
      <c r="H24" s="19" t="s">
        <v>12</v>
      </c>
      <c r="I24" s="19">
        <f t="shared" si="1"/>
      </c>
      <c r="J24" s="21"/>
      <c r="K24" s="24"/>
      <c r="L24" s="19" t="s">
        <v>12</v>
      </c>
      <c r="M24" s="25"/>
      <c r="N24" s="24"/>
      <c r="O24" s="19" t="s">
        <v>12</v>
      </c>
      <c r="P24" s="25"/>
      <c r="Q24" s="24"/>
      <c r="R24" s="19" t="s">
        <v>12</v>
      </c>
      <c r="S24" s="25"/>
      <c r="U24"/>
      <c r="V24"/>
      <c r="W24"/>
    </row>
    <row r="25" spans="1:23" ht="15">
      <c r="A25" s="17">
        <v>24</v>
      </c>
      <c r="B25" s="18">
        <v>17</v>
      </c>
      <c r="C25" s="18"/>
      <c r="D25" s="26" t="str">
        <f>IF($G$17=$I$17,CONCATENATE("Loser Match #",$A$17),IF($G$17&lt;$I$17,$D$17,$F$17))</f>
        <v>Loser Match #16</v>
      </c>
      <c r="E25" s="19" t="s">
        <v>4</v>
      </c>
      <c r="F25" s="19" t="str">
        <f>IF($G$2=$I$2,CONCATENATE("Loser Match #",$A$2),IF($G$2&lt;$I$2,$D$2,$F$2))</f>
        <v>Loser Match #1</v>
      </c>
      <c r="G25" s="19">
        <f t="shared" si="0"/>
      </c>
      <c r="H25" s="19" t="s">
        <v>12</v>
      </c>
      <c r="I25" s="19">
        <f t="shared" si="1"/>
      </c>
      <c r="J25" s="21"/>
      <c r="K25" s="24"/>
      <c r="L25" s="19" t="s">
        <v>12</v>
      </c>
      <c r="M25" s="25"/>
      <c r="N25" s="24"/>
      <c r="O25" s="19" t="s">
        <v>12</v>
      </c>
      <c r="P25" s="25"/>
      <c r="Q25" s="24"/>
      <c r="R25" s="19" t="s">
        <v>12</v>
      </c>
      <c r="S25" s="25"/>
      <c r="U25"/>
      <c r="V25"/>
      <c r="W25"/>
    </row>
    <row r="26" spans="1:23" ht="15">
      <c r="A26" s="17">
        <v>25</v>
      </c>
      <c r="B26" s="18" t="s">
        <v>14</v>
      </c>
      <c r="C26" s="18"/>
      <c r="D26" s="19" t="str">
        <f>IF($G$10=$I$10,CONCATENATE("Winner Match #",$A$10),IF($G$10&gt;$I$10,$D$10,$F$10))</f>
        <v>Winner Match #9</v>
      </c>
      <c r="E26" s="19" t="s">
        <v>4</v>
      </c>
      <c r="F26" s="19" t="str">
        <f>IF($G$11=$I$11,CONCATENATE("Winner Match #",$A$11),IF($G$11&gt;$I$11,$D$11,$F$11))</f>
        <v>Winner Match #10</v>
      </c>
      <c r="G26" s="19">
        <f t="shared" si="0"/>
      </c>
      <c r="H26" s="19" t="s">
        <v>12</v>
      </c>
      <c r="I26" s="19">
        <f t="shared" si="1"/>
      </c>
      <c r="J26" s="21"/>
      <c r="K26" s="24"/>
      <c r="L26" s="19" t="s">
        <v>12</v>
      </c>
      <c r="M26" s="25"/>
      <c r="N26" s="24"/>
      <c r="O26" s="19" t="s">
        <v>12</v>
      </c>
      <c r="P26" s="25"/>
      <c r="Q26" s="24"/>
      <c r="R26" s="19" t="s">
        <v>12</v>
      </c>
      <c r="S26" s="25"/>
      <c r="U26"/>
      <c r="V26"/>
      <c r="W26"/>
    </row>
    <row r="27" spans="1:23" ht="15">
      <c r="A27" s="17">
        <f>SUM(A26,1)</f>
        <v>26</v>
      </c>
      <c r="B27" s="18" t="s">
        <v>14</v>
      </c>
      <c r="C27" s="18"/>
      <c r="D27" s="19" t="str">
        <f>IF($G$12=$I$12,CONCATENATE("Winner Match #",$A$12),IF($G$12&gt;$I$12,$D$12,$F$12))</f>
        <v>Winner Match #11</v>
      </c>
      <c r="E27" s="19" t="s">
        <v>4</v>
      </c>
      <c r="F27" s="19" t="str">
        <f>IF($G$13=$I$13,CONCATENATE("Winner Match #",$A$13),IF($G$13&gt;$I$13,$D$13,$F$13))</f>
        <v>Winner Match #12</v>
      </c>
      <c r="G27" s="19">
        <f t="shared" si="0"/>
      </c>
      <c r="H27" s="19" t="s">
        <v>12</v>
      </c>
      <c r="I27" s="19">
        <f t="shared" si="1"/>
      </c>
      <c r="J27" s="21"/>
      <c r="K27" s="24"/>
      <c r="L27" s="19" t="s">
        <v>12</v>
      </c>
      <c r="M27" s="25"/>
      <c r="N27" s="24"/>
      <c r="O27" s="19" t="s">
        <v>12</v>
      </c>
      <c r="P27" s="25"/>
      <c r="Q27" s="24"/>
      <c r="R27" s="19" t="s">
        <v>12</v>
      </c>
      <c r="S27" s="25"/>
      <c r="U27"/>
      <c r="V27"/>
      <c r="W27"/>
    </row>
    <row r="28" spans="1:23" ht="15">
      <c r="A28" s="17">
        <f>SUM(A27,1)</f>
        <v>27</v>
      </c>
      <c r="B28" s="18" t="s">
        <v>14</v>
      </c>
      <c r="C28" s="18"/>
      <c r="D28" s="19" t="str">
        <f>IF($G$14=$I$14,CONCATENATE("Winner Match #",$A$14),IF($G$14&gt;$I$14,$D$14,$F$14))</f>
        <v>Winner Match #13</v>
      </c>
      <c r="E28" s="19" t="s">
        <v>4</v>
      </c>
      <c r="F28" s="19" t="str">
        <f>IF($G$15=$I$15,CONCATENATE("Winner Match #",$A$15),IF($G$15&gt;$I$15,$D$15,$F$15))</f>
        <v>Winner Match #14</v>
      </c>
      <c r="G28" s="19">
        <f t="shared" si="0"/>
      </c>
      <c r="H28" s="19" t="s">
        <v>12</v>
      </c>
      <c r="I28" s="19">
        <f t="shared" si="1"/>
      </c>
      <c r="J28" s="21"/>
      <c r="K28" s="24"/>
      <c r="L28" s="19" t="s">
        <v>12</v>
      </c>
      <c r="M28" s="25"/>
      <c r="N28" s="24"/>
      <c r="O28" s="19" t="s">
        <v>12</v>
      </c>
      <c r="P28" s="25"/>
      <c r="Q28" s="24"/>
      <c r="R28" s="19" t="s">
        <v>12</v>
      </c>
      <c r="S28" s="25"/>
      <c r="U28"/>
      <c r="V28"/>
      <c r="W28"/>
    </row>
    <row r="29" spans="1:23" ht="15">
      <c r="A29" s="17">
        <f>SUM(A28,1)</f>
        <v>28</v>
      </c>
      <c r="B29" s="18" t="s">
        <v>14</v>
      </c>
      <c r="C29" s="18"/>
      <c r="D29" s="19" t="str">
        <f>IF($G$16=$I$16,CONCATENATE("Winner Match #",$A$16),IF($G$16&gt;$I$16,$D$16,$F$16))</f>
        <v>Winner Match #15</v>
      </c>
      <c r="E29" s="19" t="s">
        <v>4</v>
      </c>
      <c r="F29" s="19" t="str">
        <f>IF($G$17=$I$17,CONCATENATE("Winner Match #",$A$17),IF($G$17&gt;$I$17,$D$17,$F$17))</f>
        <v>Winner Match #16</v>
      </c>
      <c r="G29" s="19">
        <f t="shared" si="0"/>
      </c>
      <c r="H29" s="19" t="s">
        <v>12</v>
      </c>
      <c r="I29" s="19">
        <f t="shared" si="1"/>
      </c>
      <c r="J29" s="21"/>
      <c r="K29" s="24"/>
      <c r="L29" s="19" t="s">
        <v>12</v>
      </c>
      <c r="M29" s="25"/>
      <c r="N29" s="24"/>
      <c r="O29" s="19" t="s">
        <v>12</v>
      </c>
      <c r="P29" s="25"/>
      <c r="Q29" s="24"/>
      <c r="R29" s="19" t="s">
        <v>12</v>
      </c>
      <c r="S29" s="25"/>
      <c r="U29"/>
      <c r="V29"/>
      <c r="W29"/>
    </row>
    <row r="30" spans="1:23" s="29" customFormat="1" ht="15">
      <c r="A30" s="17">
        <v>29</v>
      </c>
      <c r="B30" s="27">
        <v>13</v>
      </c>
      <c r="C30" s="27"/>
      <c r="D30" s="26" t="str">
        <f>IF($G$25=$I$25,CONCATENATE("Winner Match #",$A$25),IF($G$25&gt;$I$25,$D$25,$F$25))</f>
        <v>Winner Match #24</v>
      </c>
      <c r="E30" s="26" t="s">
        <v>4</v>
      </c>
      <c r="F30" s="19" t="str">
        <f>IF($G$24=$I$24,CONCATENATE("Winner Match #",$A$24),IF($G$24&gt;$I$24,$D$24,$F$24))</f>
        <v>Winner Match #23</v>
      </c>
      <c r="G30" s="19">
        <f t="shared" si="0"/>
      </c>
      <c r="H30" s="19" t="s">
        <v>12</v>
      </c>
      <c r="I30" s="19">
        <f t="shared" si="1"/>
      </c>
      <c r="J30" s="28"/>
      <c r="K30" s="24"/>
      <c r="L30" s="19" t="s">
        <v>12</v>
      </c>
      <c r="M30" s="25"/>
      <c r="N30" s="24"/>
      <c r="O30" s="19" t="s">
        <v>12</v>
      </c>
      <c r="P30" s="25"/>
      <c r="Q30" s="24"/>
      <c r="R30" s="19" t="s">
        <v>12</v>
      </c>
      <c r="S30" s="25"/>
      <c r="U30" s="30"/>
      <c r="V30" s="30"/>
      <c r="W30" s="30"/>
    </row>
    <row r="31" spans="1:23" ht="15">
      <c r="A31" s="17">
        <v>30</v>
      </c>
      <c r="B31" s="27">
        <v>13</v>
      </c>
      <c r="C31" s="18"/>
      <c r="D31" s="19" t="str">
        <f>IF($G$23=$I$23,CONCATENATE("Winner Match #",$A$23),IF($G$23&gt;$I$23,$D$23,$F$23))</f>
        <v>Winner Match #22</v>
      </c>
      <c r="E31" s="19" t="s">
        <v>4</v>
      </c>
      <c r="F31" s="19" t="str">
        <f>IF($G$22=$I$22,CONCATENATE("Winner Match #",$A$22),IF($G$22&gt;$I$22,$D$22,$F$22))</f>
        <v>Winner Match #21</v>
      </c>
      <c r="G31" s="19">
        <f t="shared" si="0"/>
      </c>
      <c r="H31" s="19" t="s">
        <v>12</v>
      </c>
      <c r="I31" s="19">
        <f t="shared" si="1"/>
      </c>
      <c r="J31" s="21"/>
      <c r="K31" s="24"/>
      <c r="L31" s="19" t="s">
        <v>12</v>
      </c>
      <c r="M31" s="25"/>
      <c r="N31" s="24"/>
      <c r="O31" s="19" t="s">
        <v>12</v>
      </c>
      <c r="P31" s="25"/>
      <c r="Q31" s="24"/>
      <c r="R31" s="19" t="s">
        <v>12</v>
      </c>
      <c r="S31" s="25"/>
      <c r="U31"/>
      <c r="V31"/>
      <c r="W31"/>
    </row>
    <row r="32" spans="1:23" ht="15">
      <c r="A32" s="17">
        <v>31</v>
      </c>
      <c r="B32" s="27">
        <v>13</v>
      </c>
      <c r="C32" s="18"/>
      <c r="D32" s="19" t="str">
        <f>IF($G$21=$I$21,CONCATENATE("Winner Match #",$A$21),IF($G$21&gt;$I$21,$D$21,$F$21))</f>
        <v>Winner Match #20</v>
      </c>
      <c r="E32" s="19" t="s">
        <v>4</v>
      </c>
      <c r="F32" s="19" t="str">
        <f>IF($G$20=$I$20,CONCATENATE("Winner Match #",$A$20),IF($G$20&gt;$I$20,$D$20,$F$20))</f>
        <v>Winner Match #19</v>
      </c>
      <c r="G32" s="19">
        <f t="shared" si="0"/>
      </c>
      <c r="H32" s="19" t="s">
        <v>12</v>
      </c>
      <c r="I32" s="19">
        <f t="shared" si="1"/>
      </c>
      <c r="J32" s="21"/>
      <c r="K32" s="24"/>
      <c r="L32" s="19" t="s">
        <v>12</v>
      </c>
      <c r="M32" s="25"/>
      <c r="N32" s="24"/>
      <c r="O32" s="19" t="s">
        <v>12</v>
      </c>
      <c r="P32" s="25"/>
      <c r="Q32" s="24"/>
      <c r="R32" s="19" t="s">
        <v>12</v>
      </c>
      <c r="S32" s="25"/>
      <c r="U32"/>
      <c r="V32"/>
      <c r="W32"/>
    </row>
    <row r="33" spans="1:23" ht="15">
      <c r="A33" s="17">
        <v>32</v>
      </c>
      <c r="B33" s="27">
        <v>13</v>
      </c>
      <c r="C33" s="18"/>
      <c r="D33" s="19" t="str">
        <f>IF($G$19=$I$19,CONCATENATE("Winner Match #",$A$19),IF($G$19&gt;$I$19,$D$19,$F$19))</f>
        <v>Winner Match #18</v>
      </c>
      <c r="E33" s="19" t="s">
        <v>4</v>
      </c>
      <c r="F33" s="19" t="str">
        <f>IF($G$18=$I$18,CONCATENATE("Winner Match #",$A$18),IF($G$18&gt;$I$18,$D$18,$F$18))</f>
        <v>Winner Match #17</v>
      </c>
      <c r="G33" s="19">
        <f t="shared" si="0"/>
      </c>
      <c r="H33" s="19" t="s">
        <v>12</v>
      </c>
      <c r="I33" s="19">
        <f t="shared" si="1"/>
      </c>
      <c r="J33" s="21"/>
      <c r="K33" s="24"/>
      <c r="L33" s="19" t="s">
        <v>12</v>
      </c>
      <c r="M33" s="25"/>
      <c r="N33" s="24"/>
      <c r="O33" s="19" t="s">
        <v>12</v>
      </c>
      <c r="P33" s="25"/>
      <c r="Q33" s="24"/>
      <c r="R33" s="19" t="s">
        <v>12</v>
      </c>
      <c r="S33" s="25"/>
      <c r="U33"/>
      <c r="V33"/>
      <c r="W33"/>
    </row>
    <row r="34" spans="1:23" ht="15">
      <c r="A34" s="17">
        <v>33</v>
      </c>
      <c r="B34" s="18">
        <v>9</v>
      </c>
      <c r="C34" s="18"/>
      <c r="D34" s="19" t="str">
        <f>IF($G$30=$I$30,CONCATENATE("Winner Match #",$A$30),IF($G$30&gt;$I$30,$D$30,$F$30))</f>
        <v>Winner Match #29</v>
      </c>
      <c r="E34" s="19" t="s">
        <v>4</v>
      </c>
      <c r="F34" s="19" t="str">
        <f>IF($G$27=$I$27,CONCATENATE("Loser Match #",$A$27),IF($G$27&lt;$I$27,$D$27,$F$27))</f>
        <v>Loser Match #26</v>
      </c>
      <c r="G34" s="19">
        <f t="shared" si="0"/>
      </c>
      <c r="H34" s="19" t="s">
        <v>12</v>
      </c>
      <c r="I34" s="19">
        <f t="shared" si="1"/>
      </c>
      <c r="J34" s="21"/>
      <c r="K34" s="24"/>
      <c r="L34" s="19" t="s">
        <v>12</v>
      </c>
      <c r="M34" s="25"/>
      <c r="N34" s="24"/>
      <c r="O34" s="19" t="s">
        <v>12</v>
      </c>
      <c r="P34" s="25"/>
      <c r="Q34" s="24"/>
      <c r="R34" s="19" t="s">
        <v>12</v>
      </c>
      <c r="S34" s="25"/>
      <c r="U34"/>
      <c r="V34"/>
      <c r="W34"/>
    </row>
    <row r="35" spans="1:23" ht="15">
      <c r="A35" s="17">
        <f aca="true" t="shared" si="3" ref="A35:A46">SUM(A34,1)</f>
        <v>34</v>
      </c>
      <c r="B35" s="18">
        <v>9</v>
      </c>
      <c r="C35" s="18"/>
      <c r="D35" s="19" t="str">
        <f>IF($G$31=$I$31,CONCATENATE("Winner Match #",$A$31),IF($G$31&gt;$I$31,$D$31,$F$31))</f>
        <v>Winner Match #30</v>
      </c>
      <c r="E35" s="19" t="s">
        <v>4</v>
      </c>
      <c r="F35" s="19" t="str">
        <f>IF($G$26=$I$26,CONCATENATE("Loser Match #",$A$26),IF($G$26&lt;$I$26,$D$26,$F$26))</f>
        <v>Loser Match #25</v>
      </c>
      <c r="G35" s="19">
        <f t="shared" si="0"/>
      </c>
      <c r="H35" s="19" t="s">
        <v>12</v>
      </c>
      <c r="I35" s="19">
        <f t="shared" si="1"/>
      </c>
      <c r="J35" s="21"/>
      <c r="K35" s="24"/>
      <c r="L35" s="19" t="s">
        <v>12</v>
      </c>
      <c r="M35" s="25"/>
      <c r="N35" s="24"/>
      <c r="O35" s="19" t="s">
        <v>12</v>
      </c>
      <c r="P35" s="25"/>
      <c r="Q35" s="24"/>
      <c r="R35" s="19" t="s">
        <v>12</v>
      </c>
      <c r="S35" s="25"/>
      <c r="U35"/>
      <c r="V35"/>
      <c r="W35"/>
    </row>
    <row r="36" spans="1:23" ht="15">
      <c r="A36" s="17">
        <f t="shared" si="3"/>
        <v>35</v>
      </c>
      <c r="B36" s="18">
        <v>9</v>
      </c>
      <c r="C36" s="18"/>
      <c r="D36" s="19" t="str">
        <f>IF($G$32=$I$32,CONCATENATE("Winner Match #",$A$32),IF($G$32&gt;$I$32,$D$32,$F$32))</f>
        <v>Winner Match #31</v>
      </c>
      <c r="E36" s="19" t="s">
        <v>4</v>
      </c>
      <c r="F36" s="19" t="str">
        <f>IF($G$29=$I$29,CONCATENATE("Loser Match #",$A$29),IF($G$29&lt;$I$29,$D$29,$F$29))</f>
        <v>Loser Match #28</v>
      </c>
      <c r="G36" s="19">
        <f t="shared" si="0"/>
      </c>
      <c r="H36" s="19" t="s">
        <v>12</v>
      </c>
      <c r="I36" s="19">
        <f t="shared" si="1"/>
      </c>
      <c r="J36" s="21"/>
      <c r="K36" s="24"/>
      <c r="L36" s="19" t="s">
        <v>12</v>
      </c>
      <c r="M36" s="25"/>
      <c r="N36" s="24"/>
      <c r="O36" s="19" t="s">
        <v>12</v>
      </c>
      <c r="P36" s="25"/>
      <c r="Q36" s="24"/>
      <c r="R36" s="19" t="s">
        <v>12</v>
      </c>
      <c r="S36" s="25"/>
      <c r="U36"/>
      <c r="V36"/>
      <c r="W36"/>
    </row>
    <row r="37" spans="1:23" ht="15">
      <c r="A37" s="17">
        <f t="shared" si="3"/>
        <v>36</v>
      </c>
      <c r="B37" s="18">
        <v>9</v>
      </c>
      <c r="C37" s="18"/>
      <c r="D37" s="19" t="str">
        <f>IF($G$33=$I$33,CONCATENATE("Winner Match #",$A$33),IF($G$33&gt;$I$33,$D$33,$F$33))</f>
        <v>Winner Match #32</v>
      </c>
      <c r="E37" s="19" t="s">
        <v>4</v>
      </c>
      <c r="F37" s="19" t="str">
        <f>IF($G$28=$I$28,CONCATENATE("Loser Match #",$A$28),IF($G$28&lt;$I$28,$D$28,$F$28))</f>
        <v>Loser Match #27</v>
      </c>
      <c r="G37" s="19">
        <f t="shared" si="0"/>
      </c>
      <c r="H37" s="19" t="s">
        <v>12</v>
      </c>
      <c r="I37" s="19">
        <f t="shared" si="1"/>
      </c>
      <c r="J37" s="21"/>
      <c r="K37" s="24"/>
      <c r="L37" s="19" t="s">
        <v>12</v>
      </c>
      <c r="M37" s="25"/>
      <c r="N37" s="24"/>
      <c r="O37" s="19" t="s">
        <v>12</v>
      </c>
      <c r="P37" s="25"/>
      <c r="Q37" s="24"/>
      <c r="R37" s="19" t="s">
        <v>12</v>
      </c>
      <c r="S37" s="25"/>
      <c r="U37"/>
      <c r="V37"/>
      <c r="W37"/>
    </row>
    <row r="38" spans="1:23" ht="15">
      <c r="A38" s="17">
        <f t="shared" si="3"/>
        <v>37</v>
      </c>
      <c r="B38" s="18" t="s">
        <v>15</v>
      </c>
      <c r="C38" s="18"/>
      <c r="D38" s="19" t="str">
        <f>IF($G$26=$I$26,CONCATENATE("Winner Match #",$A$26),IF($G$26&gt;$I$26,$D$26,$F$26))</f>
        <v>Winner Match #25</v>
      </c>
      <c r="E38" s="19" t="s">
        <v>4</v>
      </c>
      <c r="F38" s="19" t="str">
        <f>IF($G$27=$I$27,CONCATENATE("Winner Match #",$A$27),IF($G$27&gt;$I$27,$D$27,$F$27))</f>
        <v>Winner Match #26</v>
      </c>
      <c r="G38" s="19">
        <f t="shared" si="0"/>
      </c>
      <c r="H38" s="19" t="s">
        <v>12</v>
      </c>
      <c r="I38" s="19">
        <f t="shared" si="1"/>
      </c>
      <c r="J38" s="21"/>
      <c r="K38" s="24"/>
      <c r="L38" s="19" t="s">
        <v>12</v>
      </c>
      <c r="M38" s="25"/>
      <c r="N38" s="24"/>
      <c r="O38" s="19" t="s">
        <v>12</v>
      </c>
      <c r="P38" s="25"/>
      <c r="Q38" s="24"/>
      <c r="R38" s="19" t="s">
        <v>12</v>
      </c>
      <c r="S38" s="25"/>
      <c r="U38"/>
      <c r="V38"/>
      <c r="W38"/>
    </row>
    <row r="39" spans="1:23" ht="15">
      <c r="A39" s="17">
        <f t="shared" si="3"/>
        <v>38</v>
      </c>
      <c r="B39" s="18" t="s">
        <v>15</v>
      </c>
      <c r="C39" s="18"/>
      <c r="D39" s="19" t="str">
        <f>IF($G$28=$I$28,CONCATENATE("Winner Match #",$A$28),IF($G$28&gt;$I$28,$D$28,$F$28))</f>
        <v>Winner Match #27</v>
      </c>
      <c r="E39" s="19" t="s">
        <v>4</v>
      </c>
      <c r="F39" s="19" t="str">
        <f>IF($G$29=$I$29,CONCATENATE("Winner Match #",$A$29),IF($G$29&gt;$I$29,$D$29,$F$29))</f>
        <v>Winner Match #28</v>
      </c>
      <c r="G39" s="19">
        <f t="shared" si="0"/>
      </c>
      <c r="H39" s="19" t="s">
        <v>12</v>
      </c>
      <c r="I39" s="19">
        <f t="shared" si="1"/>
      </c>
      <c r="J39" s="21"/>
      <c r="K39" s="24"/>
      <c r="L39" s="19" t="s">
        <v>12</v>
      </c>
      <c r="M39" s="25"/>
      <c r="N39" s="24"/>
      <c r="O39" s="19" t="s">
        <v>12</v>
      </c>
      <c r="P39" s="25"/>
      <c r="Q39" s="24"/>
      <c r="R39" s="19" t="s">
        <v>12</v>
      </c>
      <c r="S39" s="25"/>
      <c r="U39"/>
      <c r="V39"/>
      <c r="W39"/>
    </row>
    <row r="40" spans="1:23" ht="15">
      <c r="A40" s="17">
        <f t="shared" si="3"/>
        <v>39</v>
      </c>
      <c r="B40" s="18">
        <v>7</v>
      </c>
      <c r="C40" s="18"/>
      <c r="D40" s="19" t="str">
        <f>IF($G$34=$I$34,CONCATENATE("Winner Match #",$A$34),IF($G$34&gt;$I$34,$D$34,$F$34))</f>
        <v>Winner Match #33</v>
      </c>
      <c r="E40" s="19" t="s">
        <v>4</v>
      </c>
      <c r="F40" s="19" t="str">
        <f>IF($G$35=$I$35,CONCATENATE("Winner Match #",$A$35),IF($G$35&gt;$I$35,$D$35,$F$35))</f>
        <v>Winner Match #34</v>
      </c>
      <c r="G40" s="19">
        <f t="shared" si="0"/>
      </c>
      <c r="H40" s="19" t="s">
        <v>12</v>
      </c>
      <c r="I40" s="19">
        <f t="shared" si="1"/>
      </c>
      <c r="J40" s="21"/>
      <c r="K40" s="24"/>
      <c r="L40" s="19" t="s">
        <v>12</v>
      </c>
      <c r="M40" s="25"/>
      <c r="N40" s="24"/>
      <c r="O40" s="19" t="s">
        <v>12</v>
      </c>
      <c r="P40" s="25"/>
      <c r="Q40" s="24"/>
      <c r="R40" s="19" t="s">
        <v>12</v>
      </c>
      <c r="S40" s="25"/>
      <c r="U40"/>
      <c r="V40"/>
      <c r="W40"/>
    </row>
    <row r="41" spans="1:23" ht="15">
      <c r="A41" s="17">
        <f t="shared" si="3"/>
        <v>40</v>
      </c>
      <c r="B41" s="18">
        <v>7</v>
      </c>
      <c r="C41" s="18"/>
      <c r="D41" s="19" t="str">
        <f>IF($G$36=$I$36,CONCATENATE("Winner Match #",$A$36),IF($G$36&gt;$I$36,$D$36,$F$36))</f>
        <v>Winner Match #35</v>
      </c>
      <c r="E41" s="19" t="s">
        <v>4</v>
      </c>
      <c r="F41" s="19" t="str">
        <f>IF($G$37=$I$37,CONCATENATE("Winner Match #",$A$37),IF($G$37&gt;$I$37,$D$37,$F$37))</f>
        <v>Winner Match #36</v>
      </c>
      <c r="G41" s="19">
        <f t="shared" si="0"/>
      </c>
      <c r="H41" s="19" t="s">
        <v>12</v>
      </c>
      <c r="I41" s="19">
        <f t="shared" si="1"/>
      </c>
      <c r="J41" s="21"/>
      <c r="K41" s="24"/>
      <c r="L41" s="19" t="s">
        <v>12</v>
      </c>
      <c r="M41" s="25"/>
      <c r="N41" s="24"/>
      <c r="O41" s="19" t="s">
        <v>12</v>
      </c>
      <c r="P41" s="25"/>
      <c r="Q41" s="24"/>
      <c r="R41" s="19" t="s">
        <v>12</v>
      </c>
      <c r="S41" s="25"/>
      <c r="U41"/>
      <c r="V41"/>
      <c r="W41"/>
    </row>
    <row r="42" spans="1:23" ht="15">
      <c r="A42" s="17">
        <f t="shared" si="3"/>
        <v>41</v>
      </c>
      <c r="B42" s="18">
        <v>5</v>
      </c>
      <c r="C42" s="18"/>
      <c r="D42" s="19" t="str">
        <f>IF($G$40=$I$40,CONCATENATE("Winner Match #",$A$40),IF($G$40&gt;$I$40,$D$40,$F$40))</f>
        <v>Winner Match #39</v>
      </c>
      <c r="E42" s="19" t="s">
        <v>4</v>
      </c>
      <c r="F42" s="19" t="str">
        <f>IF($G$39=$I$39,CONCATENATE("Loser Match #",$A$39),IF($G$39&lt;$I$39,$D$39,$F$39))</f>
        <v>Loser Match #38</v>
      </c>
      <c r="G42" s="19">
        <f t="shared" si="0"/>
      </c>
      <c r="H42" s="19" t="s">
        <v>12</v>
      </c>
      <c r="I42" s="19">
        <f t="shared" si="1"/>
      </c>
      <c r="J42" s="21"/>
      <c r="K42" s="24"/>
      <c r="L42" s="19" t="s">
        <v>12</v>
      </c>
      <c r="M42" s="25"/>
      <c r="N42" s="24"/>
      <c r="O42" s="19" t="s">
        <v>12</v>
      </c>
      <c r="P42" s="25"/>
      <c r="Q42" s="24"/>
      <c r="R42" s="19" t="s">
        <v>12</v>
      </c>
      <c r="S42" s="25"/>
      <c r="U42"/>
      <c r="V42"/>
      <c r="W42"/>
    </row>
    <row r="43" spans="1:23" ht="15.75" thickBot="1">
      <c r="A43" s="17">
        <f t="shared" si="3"/>
        <v>42</v>
      </c>
      <c r="B43" s="18">
        <v>5</v>
      </c>
      <c r="C43" s="18"/>
      <c r="D43" s="19" t="str">
        <f>IF($G$41=$I$41,CONCATENATE("Winner Match #",$A$41),IF($G$41&gt;$I$41,$D$41,$F$41))</f>
        <v>Winner Match #40</v>
      </c>
      <c r="E43" s="19" t="s">
        <v>4</v>
      </c>
      <c r="F43" s="19" t="str">
        <f>IF($G$38=$I$38,CONCATENATE("Loser Match #",$A$38),IF($G$38&lt;$I$38,$D$38,$F$38))</f>
        <v>Loser Match #37</v>
      </c>
      <c r="G43" s="31">
        <f t="shared" si="0"/>
      </c>
      <c r="H43" s="31" t="s">
        <v>12</v>
      </c>
      <c r="I43" s="31">
        <f t="shared" si="1"/>
      </c>
      <c r="J43" s="21"/>
      <c r="K43" s="24"/>
      <c r="L43" s="19" t="s">
        <v>12</v>
      </c>
      <c r="M43" s="25"/>
      <c r="N43" s="24"/>
      <c r="O43" s="19" t="s">
        <v>12</v>
      </c>
      <c r="P43" s="25"/>
      <c r="Q43" s="24"/>
      <c r="R43" s="19" t="s">
        <v>12</v>
      </c>
      <c r="S43" s="25"/>
      <c r="U43"/>
      <c r="V43"/>
      <c r="W43"/>
    </row>
    <row r="44" spans="1:23" ht="15">
      <c r="A44" s="32">
        <f t="shared" si="3"/>
        <v>43</v>
      </c>
      <c r="B44" s="33" t="s">
        <v>16</v>
      </c>
      <c r="C44" s="33"/>
      <c r="D44" s="34" t="str">
        <f>IF($G$38=$I$38,CONCATENATE("Winner Match #",$A$38),IF($G$38&gt;$I$38,$D$38,$F$38))</f>
        <v>Winner Match #37</v>
      </c>
      <c r="E44" s="34" t="s">
        <v>4</v>
      </c>
      <c r="F44" s="34" t="str">
        <f>IF($G$42=$I$42,CONCATENATE("Winner Match #",$A$42),IF($G$42&gt;$I$42,$D$42,$F$42))</f>
        <v>Winner Match #41</v>
      </c>
      <c r="G44" s="35">
        <f t="shared" si="0"/>
      </c>
      <c r="H44" s="35" t="s">
        <v>12</v>
      </c>
      <c r="I44" s="35">
        <f t="shared" si="1"/>
      </c>
      <c r="J44" s="36"/>
      <c r="K44" s="37"/>
      <c r="L44" s="34" t="s">
        <v>12</v>
      </c>
      <c r="M44" s="38"/>
      <c r="N44" s="37"/>
      <c r="O44" s="34" t="s">
        <v>12</v>
      </c>
      <c r="P44" s="38"/>
      <c r="Q44" s="37"/>
      <c r="R44" s="34" t="s">
        <v>12</v>
      </c>
      <c r="S44" s="38"/>
      <c r="U44"/>
      <c r="V44"/>
      <c r="W44"/>
    </row>
    <row r="45" spans="1:23" ht="15.75" thickBot="1">
      <c r="A45" s="17">
        <f t="shared" si="3"/>
        <v>44</v>
      </c>
      <c r="B45" s="18" t="s">
        <v>16</v>
      </c>
      <c r="C45" s="18"/>
      <c r="D45" s="19" t="str">
        <f>IF($G$39=$I$39,CONCATENATE("Winner Match #",$A$39),IF($G$39&gt;$I$39,$D$39,$F$39))</f>
        <v>Winner Match #38</v>
      </c>
      <c r="E45" s="19" t="s">
        <v>4</v>
      </c>
      <c r="F45" s="19" t="str">
        <f>IF($G$43=$I$43,CONCATENATE("Winner Match #",$A$43),IF($G$43&gt;$I$43,$D$43,$F$43))</f>
        <v>Winner Match #42</v>
      </c>
      <c r="G45" s="31">
        <f t="shared" si="0"/>
      </c>
      <c r="H45" s="31" t="s">
        <v>12</v>
      </c>
      <c r="I45" s="31">
        <f t="shared" si="1"/>
      </c>
      <c r="J45" s="21"/>
      <c r="K45" s="39"/>
      <c r="L45" s="31" t="s">
        <v>12</v>
      </c>
      <c r="M45" s="40"/>
      <c r="N45" s="39"/>
      <c r="O45" s="31" t="s">
        <v>12</v>
      </c>
      <c r="P45" s="40"/>
      <c r="Q45" s="39"/>
      <c r="R45" s="31" t="s">
        <v>12</v>
      </c>
      <c r="S45" s="40"/>
      <c r="U45"/>
      <c r="V45"/>
      <c r="W45"/>
    </row>
    <row r="46" spans="1:23" ht="15.75" thickBot="1">
      <c r="A46" s="41">
        <f t="shared" si="3"/>
        <v>45</v>
      </c>
      <c r="B46" s="42" t="s">
        <v>17</v>
      </c>
      <c r="C46" s="43"/>
      <c r="D46" s="44" t="str">
        <f>IF($G$44=$I$44,CONCATENATE("Loser Match #",$A$44),IF($G$44&lt;$I$44,$D$44,$F$44))</f>
        <v>Loser Match #43</v>
      </c>
      <c r="E46" s="44" t="s">
        <v>4</v>
      </c>
      <c r="F46" s="44" t="str">
        <f>IF($G$45=$I$45,CONCATENATE("Loser Match #",$A$45),IF($G$45&lt;$I$45,$D$45,$F$45))</f>
        <v>Loser Match #44</v>
      </c>
      <c r="G46" s="44">
        <f t="shared" si="0"/>
      </c>
      <c r="H46" s="44" t="s">
        <v>12</v>
      </c>
      <c r="I46" s="44">
        <f t="shared" si="1"/>
      </c>
      <c r="J46" s="45"/>
      <c r="K46" s="46"/>
      <c r="L46" s="47" t="s">
        <v>12</v>
      </c>
      <c r="M46" s="48"/>
      <c r="N46" s="46"/>
      <c r="O46" s="47" t="s">
        <v>12</v>
      </c>
      <c r="P46" s="48"/>
      <c r="Q46" s="46"/>
      <c r="R46" s="47" t="s">
        <v>12</v>
      </c>
      <c r="S46" s="48"/>
      <c r="U46"/>
      <c r="V46"/>
      <c r="W46"/>
    </row>
    <row r="47" spans="1:19" ht="16.5" thickBot="1" thickTop="1">
      <c r="A47" s="49">
        <v>46</v>
      </c>
      <c r="B47" s="50" t="s">
        <v>18</v>
      </c>
      <c r="C47" s="50"/>
      <c r="D47" s="51" t="str">
        <f>IF($G$44=$I$44,CONCATENATE("Winner Match #",$A$44),IF($G$44&gt;$I$44,$D$44,$F$44))</f>
        <v>Winner Match #43</v>
      </c>
      <c r="E47" s="51" t="s">
        <v>4</v>
      </c>
      <c r="F47" s="51" t="str">
        <f>IF($G$45=$I$45,CONCATENATE("Winner Match #",$A$45),IF($G$45&gt;$I$45,$D$45,$F$45))</f>
        <v>Winner Match #44</v>
      </c>
      <c r="G47" s="52">
        <f t="shared" si="0"/>
      </c>
      <c r="H47" s="52" t="s">
        <v>12</v>
      </c>
      <c r="I47" s="52">
        <f t="shared" si="1"/>
      </c>
      <c r="J47" s="53"/>
      <c r="K47" s="54"/>
      <c r="L47" s="52" t="s">
        <v>12</v>
      </c>
      <c r="M47" s="55"/>
      <c r="N47" s="54"/>
      <c r="O47" s="52" t="s">
        <v>12</v>
      </c>
      <c r="P47" s="55"/>
      <c r="Q47" s="54"/>
      <c r="R47" s="52" t="s">
        <v>12</v>
      </c>
      <c r="S47" s="55"/>
    </row>
    <row r="48" ht="15.75" thickTop="1"/>
  </sheetData>
  <printOptions horizontalCentered="1"/>
  <pageMargins left="0.59" right="0.6" top="1.17" bottom="0.3937007874015748" header="0.5118110236220472" footer="0.39"/>
  <pageSetup orientation="portrait" paperSize="9" r:id="rId2"/>
  <headerFooter alignWithMargins="0">
    <oddHeader>&amp;C&amp;"Arial,Fett"&amp;14 24 Teams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L65"/>
  <sheetViews>
    <sheetView workbookViewId="0" topLeftCell="A1">
      <selection activeCell="I42" sqref="I42"/>
    </sheetView>
  </sheetViews>
  <sheetFormatPr defaultColWidth="11.421875" defaultRowHeight="12.75"/>
  <cols>
    <col min="1" max="1" width="11.7109375" style="103" customWidth="1"/>
    <col min="2" max="5" width="11.7109375" style="59" customWidth="1"/>
    <col min="6" max="6" width="8.57421875" style="59" customWidth="1"/>
    <col min="7" max="11" width="11.7109375" style="59" customWidth="1"/>
    <col min="12" max="12" width="11.7109375" style="60" customWidth="1"/>
    <col min="13" max="16384" width="9.140625" style="59" customWidth="1"/>
  </cols>
  <sheetData>
    <row r="1" spans="1:5" ht="9" customHeight="1">
      <c r="A1"/>
      <c r="B1" s="57" t="str">
        <f>CONCATENATE(Resultate!$D$10," ")</f>
        <v>Seed #1 </v>
      </c>
      <c r="C1" s="58"/>
      <c r="D1" s="58"/>
      <c r="E1" s="58"/>
    </row>
    <row r="2" spans="1:12" ht="9" customHeight="1">
      <c r="A2"/>
      <c r="B2" s="61"/>
      <c r="C2" s="58"/>
      <c r="D2" s="58"/>
      <c r="E2" s="58"/>
      <c r="L2" s="62" t="str">
        <f>CONCATENATE(Resultate!$D$25," ")</f>
        <v>Loser Match #16 </v>
      </c>
    </row>
    <row r="3" spans="1:12" ht="9" customHeight="1">
      <c r="A3" s="57" t="str">
        <f>CONCATENATE(Resultate!$F$2," ")</f>
        <v>Seed #17 </v>
      </c>
      <c r="B3" s="63" t="str">
        <f>CONCATENATE("",Resultate!$A$10,"")</f>
        <v>9</v>
      </c>
      <c r="C3" s="64" t="str">
        <f>CONCATENATE(Resultate!$D$26," ")</f>
        <v>Winner Match #9 </v>
      </c>
      <c r="D3" s="58"/>
      <c r="E3" s="58"/>
      <c r="L3" s="65"/>
    </row>
    <row r="4" spans="1:12" ht="9" customHeight="1">
      <c r="A4" s="66" t="str">
        <f>CONCATENATE("(",Resultate!$I$2," : ",Resultate!$G$2,")")</f>
        <v>( : )</v>
      </c>
      <c r="B4" s="67" t="str">
        <f>CONCATENATE("(",Resultate!$G$10," : ",Resultate!$I$10,")")</f>
        <v>( : )</v>
      </c>
      <c r="C4" s="61"/>
      <c r="D4" s="58"/>
      <c r="E4" s="58"/>
      <c r="K4" s="68" t="str">
        <f>CONCATENATE(Resultate!$D$30," ")</f>
        <v>Winner Match #24 </v>
      </c>
      <c r="L4" s="69" t="str">
        <f>CONCATENATE("",Resultate!$A$25,"")</f>
        <v>24</v>
      </c>
    </row>
    <row r="5" spans="1:12" ht="9" customHeight="1">
      <c r="A5" s="63" t="str">
        <f>CONCATENATE("",Resultate!$A$2,"")</f>
        <v>1</v>
      </c>
      <c r="B5" s="70" t="str">
        <f>CONCATENATE(Resultate!$F$10," ")</f>
        <v>Winner Match #1 </v>
      </c>
      <c r="C5" s="71"/>
      <c r="D5" s="58"/>
      <c r="E5" s="58"/>
      <c r="K5" s="72"/>
      <c r="L5" s="73" t="str">
        <f>CONCATENATE("(",Resultate!$G$25," : ",Resultate!$I$25,")")</f>
        <v>( : )</v>
      </c>
    </row>
    <row r="6" spans="1:12" ht="9" customHeight="1">
      <c r="A6" s="70" t="str">
        <f>CONCATENATE(Resultate!$D$2," ")</f>
        <v>Seed #16 </v>
      </c>
      <c r="B6" s="74"/>
      <c r="C6" s="71"/>
      <c r="D6" s="58"/>
      <c r="E6" s="58"/>
      <c r="K6" s="75"/>
      <c r="L6" s="76" t="str">
        <f>CONCATENATE(Resultate!$F$25," ")</f>
        <v>Loser Match #1 </v>
      </c>
    </row>
    <row r="7" spans="1:12" ht="9" customHeight="1">
      <c r="A7" s="62"/>
      <c r="B7" s="77"/>
      <c r="C7" s="63" t="str">
        <f>CONCATENATE("",Resultate!$A$26,"")</f>
        <v>25</v>
      </c>
      <c r="D7" s="64" t="str">
        <f>CONCATENATE(Resultate!$D$38," ")</f>
        <v>Winner Match #25 </v>
      </c>
      <c r="E7" s="58"/>
      <c r="K7" s="75"/>
      <c r="L7" s="74"/>
    </row>
    <row r="8" spans="1:11" ht="9" customHeight="1">
      <c r="A8" s="57" t="str">
        <f>CONCATENATE(Resultate!$D$3," ")</f>
        <v>Seed #9 </v>
      </c>
      <c r="B8" s="77"/>
      <c r="C8" s="71"/>
      <c r="D8" s="61"/>
      <c r="E8" s="58"/>
      <c r="J8" s="68" t="str">
        <f>CONCATENATE(Resultate!$D$34," ")</f>
        <v>Winner Match #29 </v>
      </c>
      <c r="K8" s="69" t="str">
        <f>CONCATENATE("",Resultate!$A$30,"")</f>
        <v>29</v>
      </c>
    </row>
    <row r="9" spans="1:11" ht="9" customHeight="1">
      <c r="A9" s="66" t="str">
        <f>CONCATENATE("(",Resultate!$G$3," : ",Resultate!$I$3,")")</f>
        <v>( : )</v>
      </c>
      <c r="B9" s="78" t="str">
        <f>CONCATENATE(Resultate!$D$11," ")</f>
        <v>Winner Match #2 </v>
      </c>
      <c r="C9" s="67" t="str">
        <f>CONCATENATE("(",Resultate!$G$26," : ",Resultate!$I$26,")")</f>
        <v>( : )</v>
      </c>
      <c r="D9" s="71"/>
      <c r="E9" s="58"/>
      <c r="J9" s="72"/>
      <c r="K9" s="75"/>
    </row>
    <row r="10" spans="1:12" ht="9" customHeight="1">
      <c r="A10" s="63" t="str">
        <f>CONCATENATE("",Resultate!$A$3,"")</f>
        <v>2</v>
      </c>
      <c r="B10" s="61"/>
      <c r="C10" s="71"/>
      <c r="D10" s="71"/>
      <c r="E10" s="58"/>
      <c r="H10" s="79" t="str">
        <f>CONCATENATE(Resultate!$F$42," ")</f>
        <v>Loser Match #38 </v>
      </c>
      <c r="J10" s="75"/>
      <c r="K10" s="73" t="str">
        <f>CONCATENATE("(",Resultate!$G$30," : ",Resultate!$I$30,")")</f>
        <v>( : )</v>
      </c>
      <c r="L10" s="62" t="str">
        <f>CONCATENATE(Resultate!$D$24," ")</f>
        <v>Loser Match #2 </v>
      </c>
    </row>
    <row r="11" spans="1:12" ht="9" customHeight="1">
      <c r="A11" s="70" t="str">
        <f>CONCATENATE(Resultate!$F$3," ")</f>
        <v>Seed #24 </v>
      </c>
      <c r="B11" s="63" t="str">
        <f>CONCATENATE("",Resultate!$A$11,"")</f>
        <v>10</v>
      </c>
      <c r="C11" s="80" t="str">
        <f>CONCATENATE(Resultate!$F$26," ")</f>
        <v>Winner Match #10 </v>
      </c>
      <c r="D11" s="71"/>
      <c r="E11" s="58"/>
      <c r="H11" s="65"/>
      <c r="J11" s="81"/>
      <c r="K11" s="75"/>
      <c r="L11" s="65"/>
    </row>
    <row r="12" spans="1:12" ht="9" customHeight="1">
      <c r="A12" s="62"/>
      <c r="B12" s="67" t="str">
        <f>CONCATENATE("(",Resultate!$G$11," : ",Resultate!$I$11,")")</f>
        <v>( : )</v>
      </c>
      <c r="C12" s="74"/>
      <c r="D12" s="71"/>
      <c r="E12" s="58"/>
      <c r="F12" s="82" t="s">
        <v>19</v>
      </c>
      <c r="H12" s="75"/>
      <c r="I12" s="68" t="str">
        <f>CONCATENATE(Resultate!$D$40," ")</f>
        <v>Winner Match #33 </v>
      </c>
      <c r="J12" s="69" t="str">
        <f>CONCATENATE("",Resultate!$A$34,"")</f>
        <v>33</v>
      </c>
      <c r="K12" s="83" t="str">
        <f>CONCATENATE(Resultate!$F$30," ")</f>
        <v>Winner Match #23 </v>
      </c>
      <c r="L12" s="69" t="str">
        <f>CONCATENATE("",Resultate!$A$24,"")</f>
        <v>23</v>
      </c>
    </row>
    <row r="13" spans="1:12" ht="9" customHeight="1">
      <c r="A13"/>
      <c r="B13" s="70" t="str">
        <f>CONCATENATE(Resultate!$F$11," ")</f>
        <v>Seed #8 </v>
      </c>
      <c r="C13" s="58"/>
      <c r="D13" s="71"/>
      <c r="E13" s="58"/>
      <c r="F13" s="84"/>
      <c r="H13" s="75"/>
      <c r="I13" s="72"/>
      <c r="J13" s="75"/>
      <c r="K13" s="61"/>
      <c r="L13" s="73" t="str">
        <f>CONCATENATE("(",Resultate!$G$24," : ",Resultate!$I$24,")")</f>
        <v>( : )</v>
      </c>
    </row>
    <row r="14" spans="1:12" ht="9" customHeight="1">
      <c r="A14"/>
      <c r="B14" s="74"/>
      <c r="C14" s="58"/>
      <c r="D14" s="85"/>
      <c r="E14" s="58"/>
      <c r="H14" s="86"/>
      <c r="I14" s="75"/>
      <c r="J14" s="73" t="str">
        <f>CONCATENATE("(",Resultate!$G$34," : ",Resultate!$I$34,")")</f>
        <v>( : )</v>
      </c>
      <c r="L14" s="76" t="str">
        <f>CONCATENATE(Resultate!$F$24," ")</f>
        <v>Loser Match #15 </v>
      </c>
    </row>
    <row r="15" spans="1:12" ht="9" customHeight="1">
      <c r="A15"/>
      <c r="B15" s="77"/>
      <c r="C15" s="58"/>
      <c r="D15" s="63" t="str">
        <f>CONCATENATE("",Resultate!$A$38,"")</f>
        <v>37</v>
      </c>
      <c r="E15" s="87" t="str">
        <f>CONCATENATE(Resultate!$D$44," ")</f>
        <v>Winner Match #37 </v>
      </c>
      <c r="F15" s="88" t="str">
        <f>CONCATENATE("",Resultate!$A$44,"")</f>
        <v>43</v>
      </c>
      <c r="G15" s="70" t="str">
        <f>CONCATENATE(Resultate!$F$44," ")</f>
        <v>Winner Match #41 </v>
      </c>
      <c r="H15" s="69" t="str">
        <f>CONCATENATE("",Resultate!$A$42,"")</f>
        <v>41</v>
      </c>
      <c r="I15" s="75"/>
      <c r="J15" s="75"/>
      <c r="L15" s="74"/>
    </row>
    <row r="16" spans="1:10" ht="9" customHeight="1">
      <c r="A16"/>
      <c r="B16" s="77"/>
      <c r="C16" s="58"/>
      <c r="D16" s="71"/>
      <c r="E16" s="74"/>
      <c r="F16" s="89" t="str">
        <f>CONCATENATE("(",Resultate!$G$44," : ",Resultate!$I$44,")")</f>
        <v>( : )</v>
      </c>
      <c r="G16" s="61"/>
      <c r="H16" s="75"/>
      <c r="I16" s="75"/>
      <c r="J16" s="76" t="str">
        <f>CONCATENATE(Resultate!$F$34," ")</f>
        <v>Loser Match #26 </v>
      </c>
    </row>
    <row r="17" spans="1:10" ht="9" customHeight="1">
      <c r="A17"/>
      <c r="B17" s="57" t="str">
        <f>CONCATENATE(Resultate!$D$12," ")</f>
        <v>Seed #5 </v>
      </c>
      <c r="C17" s="58"/>
      <c r="D17" s="67" t="str">
        <f>CONCATENATE("(",Resultate!$G$38," : ",Resultate!$I$38,")")</f>
        <v>( : )</v>
      </c>
      <c r="E17" s="58"/>
      <c r="F17"/>
      <c r="H17" s="73" t="str">
        <f>CONCATENATE("(",Resultate!$I$42," : ",Resultate!$G$42,")")</f>
        <v>( : )</v>
      </c>
      <c r="I17" s="75"/>
      <c r="J17" s="74"/>
    </row>
    <row r="18" spans="1:12" ht="9" customHeight="1">
      <c r="A18"/>
      <c r="B18" s="61"/>
      <c r="C18" s="58"/>
      <c r="D18" s="71"/>
      <c r="E18" s="58"/>
      <c r="H18" s="75"/>
      <c r="I18" s="75"/>
      <c r="L18" s="62" t="str">
        <f>CONCATENATE(Resultate!$D$23," ")</f>
        <v>Loser Match #14 </v>
      </c>
    </row>
    <row r="19" spans="1:12" ht="9" customHeight="1">
      <c r="A19" s="57" t="str">
        <f>CONCATENATE(Resultate!$F$4," ")</f>
        <v>Seed #21 </v>
      </c>
      <c r="B19" s="63" t="str">
        <f>CONCATENATE("",Resultate!$A$12,"")</f>
        <v>11</v>
      </c>
      <c r="C19" s="64" t="str">
        <f>CONCATENATE(Resultate!$D$27," ")</f>
        <v>Winner Match #11 </v>
      </c>
      <c r="D19" s="71"/>
      <c r="E19" s="58"/>
      <c r="H19" s="75"/>
      <c r="I19" s="75"/>
      <c r="L19" s="65"/>
    </row>
    <row r="20" spans="1:12" ht="9" customHeight="1">
      <c r="A20" s="66" t="str">
        <f>CONCATENATE("(",Resultate!$I$4," : ",Resultate!$G$4,")")</f>
        <v>( : )</v>
      </c>
      <c r="B20" s="67" t="str">
        <f>CONCATENATE("(",Resultate!$G$12," : ",Resultate!$I$12,")")</f>
        <v>( : )</v>
      </c>
      <c r="C20" s="61"/>
      <c r="D20" s="71"/>
      <c r="E20" s="58"/>
      <c r="H20" s="83" t="str">
        <f>CONCATENATE(Resultate!$D$42," ")</f>
        <v>Winner Match #39 </v>
      </c>
      <c r="I20" s="69" t="str">
        <f>CONCATENATE("",Resultate!$A$40,"")</f>
        <v>39</v>
      </c>
      <c r="K20" s="68" t="str">
        <f>CONCATENATE(Resultate!$D$31," ")</f>
        <v>Winner Match #22 </v>
      </c>
      <c r="L20" s="69" t="str">
        <f>CONCATENATE("",Resultate!$A$23,"")</f>
        <v>22</v>
      </c>
    </row>
    <row r="21" spans="1:12" ht="9" customHeight="1">
      <c r="A21" s="63" t="str">
        <f>CONCATENATE("",Resultate!$A$4,"")</f>
        <v>3</v>
      </c>
      <c r="B21" s="70" t="str">
        <f>CONCATENATE(Resultate!$F$12," ")</f>
        <v>Winner Match #3 </v>
      </c>
      <c r="C21" s="71"/>
      <c r="D21" s="71"/>
      <c r="E21" s="58"/>
      <c r="H21" s="61"/>
      <c r="I21" s="75"/>
      <c r="K21" s="72"/>
      <c r="L21" s="73" t="str">
        <f>CONCATENATE("(",Resultate!$G$23," : ",Resultate!$I$23,")")</f>
        <v>( : )</v>
      </c>
    </row>
    <row r="22" spans="1:12" ht="9" customHeight="1">
      <c r="A22" s="70" t="str">
        <f>CONCATENATE(Resultate!$D$4," ")</f>
        <v>Seed #12 </v>
      </c>
      <c r="B22" s="74"/>
      <c r="C22" s="71"/>
      <c r="D22" s="71"/>
      <c r="E22" s="58"/>
      <c r="I22" s="73" t="str">
        <f>CONCATENATE("(",Resultate!$G$40," : ",Resultate!$I$40,")")</f>
        <v>( : )</v>
      </c>
      <c r="K22" s="75"/>
      <c r="L22" s="76" t="str">
        <f>CONCATENATE(Resultate!$F$23," ")</f>
        <v>Loser Match #3 </v>
      </c>
    </row>
    <row r="23" spans="1:12" ht="9" customHeight="1">
      <c r="A23" s="62"/>
      <c r="B23" s="77"/>
      <c r="C23" s="63" t="str">
        <f>CONCATENATE("",Resultate!$A$27,"")</f>
        <v>26</v>
      </c>
      <c r="D23" s="80" t="str">
        <f>CONCATENATE(Resultate!$F$38," ")</f>
        <v>Winner Match #26 </v>
      </c>
      <c r="E23" s="58"/>
      <c r="I23" s="75"/>
      <c r="K23" s="75"/>
      <c r="L23" s="74"/>
    </row>
    <row r="24" spans="1:11" ht="9" customHeight="1">
      <c r="A24" s="57" t="str">
        <f>CONCATENATE(Resultate!$D$5," ")</f>
        <v>Seed #13 </v>
      </c>
      <c r="B24" s="77"/>
      <c r="C24" s="71"/>
      <c r="D24" s="74"/>
      <c r="E24" s="58"/>
      <c r="I24" s="75"/>
      <c r="J24" s="68" t="str">
        <f>CONCATENATE(Resultate!$D$35," ")</f>
        <v>Winner Match #30 </v>
      </c>
      <c r="K24" s="69" t="str">
        <f>CONCATENATE("",Resultate!$A$31,"")</f>
        <v>30</v>
      </c>
    </row>
    <row r="25" spans="1:11" ht="9" customHeight="1">
      <c r="A25" s="66" t="str">
        <f>CONCATENATE("(",Resultate!$G$5," : ",Resultate!$I$5,")")</f>
        <v>( : )</v>
      </c>
      <c r="B25" s="78" t="str">
        <f>CONCATENATE(Resultate!$D$13," ")</f>
        <v>Winner Match #4 </v>
      </c>
      <c r="C25" s="67" t="str">
        <f>CONCATENATE("(",Resultate!$G$27," : ",Resultate!$I$27,")")</f>
        <v>( : )</v>
      </c>
      <c r="D25" s="58"/>
      <c r="E25" s="58"/>
      <c r="I25" s="75"/>
      <c r="J25" s="72"/>
      <c r="K25" s="75"/>
    </row>
    <row r="26" spans="1:12" ht="9" customHeight="1">
      <c r="A26" s="63" t="str">
        <f>CONCATENATE("",Resultate!$A$5,"")</f>
        <v>4</v>
      </c>
      <c r="B26" s="61"/>
      <c r="C26" s="71"/>
      <c r="D26" s="58"/>
      <c r="E26"/>
      <c r="F26"/>
      <c r="G26"/>
      <c r="I26" s="75"/>
      <c r="J26" s="75"/>
      <c r="K26" s="73" t="str">
        <f>CONCATENATE("(",Resultate!$G$31," : ",Resultate!$I$31,")")</f>
        <v>( : )</v>
      </c>
      <c r="L26" s="62" t="str">
        <f>CONCATENATE(Resultate!$D$22," ")</f>
        <v>Loser Match #4 </v>
      </c>
    </row>
    <row r="27" spans="1:12" ht="9" customHeight="1">
      <c r="A27" s="70" t="str">
        <f>CONCATENATE(Resultate!$F$5," ")</f>
        <v>Seed #20 </v>
      </c>
      <c r="B27" s="63" t="str">
        <f>CONCATENATE("",Resultate!$A$13,"")</f>
        <v>12</v>
      </c>
      <c r="C27" s="80" t="str">
        <f>CONCATENATE(Resultate!$F$27," ")</f>
        <v>Winner Match #12 </v>
      </c>
      <c r="D27" s="58"/>
      <c r="E27" s="90" t="str">
        <f>CONCATENATE(Resultate!$D$47," ")</f>
        <v>Winner Match #43 </v>
      </c>
      <c r="F27" s="91"/>
      <c r="G27" s="90" t="str">
        <f>CONCATENATE(Resultate!$D$46," ")</f>
        <v>Loser Match #43 </v>
      </c>
      <c r="I27" s="75"/>
      <c r="J27" s="86"/>
      <c r="K27" s="75"/>
      <c r="L27" s="65"/>
    </row>
    <row r="28" spans="1:12" ht="9" customHeight="1">
      <c r="A28" s="62"/>
      <c r="B28" s="67" t="str">
        <f>CONCATENATE("(",Resultate!$G$13," : ",Resultate!$I$13,")")</f>
        <v>( : )</v>
      </c>
      <c r="C28" s="74"/>
      <c r="D28" s="58"/>
      <c r="E28" s="92"/>
      <c r="F28" s="60"/>
      <c r="G28" s="93"/>
      <c r="I28" s="83" t="str">
        <f>CONCATENATE(Resultate!$F$40," ")</f>
        <v>Winner Match #34 </v>
      </c>
      <c r="J28" s="69" t="str">
        <f>CONCATENATE("",Resultate!$A$35,"")</f>
        <v>34</v>
      </c>
      <c r="K28" s="83" t="str">
        <f>CONCATENATE(Resultate!$F$31," ")</f>
        <v>Winner Match #21 </v>
      </c>
      <c r="L28" s="69" t="str">
        <f>CONCATENATE("",Resultate!$A$22,"")</f>
        <v>21</v>
      </c>
    </row>
    <row r="29" spans="1:12" ht="9" customHeight="1">
      <c r="A29"/>
      <c r="B29" s="70" t="str">
        <f>CONCATENATE(Resultate!$F$13," ")</f>
        <v>Seed #4 </v>
      </c>
      <c r="C29" s="58"/>
      <c r="D29" s="58"/>
      <c r="E29" s="94" t="s">
        <v>20</v>
      </c>
      <c r="F29" s="95"/>
      <c r="G29" s="96" t="s">
        <v>21</v>
      </c>
      <c r="I29" s="61"/>
      <c r="J29" s="75"/>
      <c r="K29" s="61"/>
      <c r="L29" s="73" t="str">
        <f>CONCATENATE("(",Resultate!$G$22," : ",Resultate!$I$22,")")</f>
        <v>( : )</v>
      </c>
    </row>
    <row r="30" spans="1:12" ht="9" customHeight="1">
      <c r="A30"/>
      <c r="B30" s="74"/>
      <c r="C30" s="58"/>
      <c r="D30" s="58"/>
      <c r="E30" s="97"/>
      <c r="F30" s="60"/>
      <c r="G30" s="98"/>
      <c r="J30" s="73" t="str">
        <f>CONCATENATE("(",Resultate!$G$35," : ",Resultate!$I$35,")")</f>
        <v>( : )</v>
      </c>
      <c r="L30" s="76" t="str">
        <f>CONCATENATE(Resultate!$F$22," ")</f>
        <v>Loser Match #13 </v>
      </c>
    </row>
    <row r="31" spans="1:12" ht="9" customHeight="1">
      <c r="A31"/>
      <c r="B31" s="77"/>
      <c r="C31" s="58"/>
      <c r="D31" s="8"/>
      <c r="E31" s="69" t="str">
        <f>CONCATENATE("",Resultate!$A$47,"")</f>
        <v>46</v>
      </c>
      <c r="G31" s="63" t="str">
        <f>CONCATENATE("",Resultate!$A$46,"")</f>
        <v>45</v>
      </c>
      <c r="H31" s="8"/>
      <c r="J31" s="75"/>
      <c r="L31" s="74"/>
    </row>
    <row r="32" spans="1:10" ht="9" customHeight="1">
      <c r="A32"/>
      <c r="B32" s="77"/>
      <c r="C32" s="58"/>
      <c r="D32" s="8"/>
      <c r="E32" s="99"/>
      <c r="G32" s="98"/>
      <c r="H32" s="8"/>
      <c r="J32" s="76" t="str">
        <f>CONCATENATE(Resultate!$F$35," ")</f>
        <v>Loser Match #25 </v>
      </c>
    </row>
    <row r="33" spans="1:10" ht="9" customHeight="1">
      <c r="A33"/>
      <c r="B33" s="57" t="str">
        <f>CONCATENATE(Resultate!$D$14," ")</f>
        <v>Seed #3 </v>
      </c>
      <c r="C33" s="58"/>
      <c r="D33" s="58"/>
      <c r="E33" s="99" t="str">
        <f>CONCATENATE("(",Resultate!$G$47," : ",Resultate!$I$47,")")</f>
        <v>( : )</v>
      </c>
      <c r="G33" s="100" t="str">
        <f>CONCATENATE("(",Resultate!$G$46," : ",Resultate!$I$46,")")</f>
        <v>( : )</v>
      </c>
      <c r="J33" s="74"/>
    </row>
    <row r="34" spans="1:12" ht="9" customHeight="1">
      <c r="A34"/>
      <c r="B34" s="61"/>
      <c r="C34" s="58"/>
      <c r="D34" s="58"/>
      <c r="E34" s="99"/>
      <c r="G34" s="101"/>
      <c r="L34" s="62" t="str">
        <f>CONCATENATE(Resultate!$D$21," ")</f>
        <v>Loser Match #12 </v>
      </c>
    </row>
    <row r="35" spans="1:12" ht="9" customHeight="1">
      <c r="A35" s="57" t="str">
        <f>CONCATENATE(Resultate!$F$6," ")</f>
        <v>Seed #19 </v>
      </c>
      <c r="B35" s="63" t="str">
        <f>CONCATENATE("",Resultate!$A$14,"")</f>
        <v>13</v>
      </c>
      <c r="C35" s="64" t="str">
        <f>CONCATENATE(Resultate!$D$28," ")</f>
        <v>Winner Match #13 </v>
      </c>
      <c r="D35" s="58"/>
      <c r="E35" s="102" t="str">
        <f>CONCATENATE(Resultate!$F$47," ")</f>
        <v>Winner Match #44 </v>
      </c>
      <c r="F35" s="91"/>
      <c r="G35" s="80" t="str">
        <f>CONCATENATE(Resultate!$F$46," ")</f>
        <v>Loser Match #44 </v>
      </c>
      <c r="L35" s="65"/>
    </row>
    <row r="36" spans="1:12" ht="9" customHeight="1">
      <c r="A36" s="66" t="str">
        <f>CONCATENATE("(",Resultate!$I$6," : ",Resultate!$G$6,")")</f>
        <v>( : )</v>
      </c>
      <c r="B36" s="67" t="str">
        <f>CONCATENATE("(",Resultate!$G$14," : ",Resultate!$I$14,")")</f>
        <v>( : )</v>
      </c>
      <c r="C36" s="61"/>
      <c r="D36" s="58"/>
      <c r="E36"/>
      <c r="F36"/>
      <c r="G36"/>
      <c r="K36" s="68" t="str">
        <f>CONCATENATE(Resultate!$D$32," ")</f>
        <v>Winner Match #20 </v>
      </c>
      <c r="L36" s="69" t="str">
        <f>CONCATENATE("",Resultate!$A$21,"")</f>
        <v>20</v>
      </c>
    </row>
    <row r="37" spans="1:12" ht="9" customHeight="1">
      <c r="A37" s="63" t="str">
        <f>CONCATENATE("",Resultate!$A$6,"")</f>
        <v>5</v>
      </c>
      <c r="B37" s="70" t="str">
        <f>CONCATENATE(Resultate!$F$14," ")</f>
        <v>Winner Match #5 </v>
      </c>
      <c r="C37" s="71"/>
      <c r="D37" s="58"/>
      <c r="E37" s="103"/>
      <c r="G37" s="60"/>
      <c r="K37" s="72"/>
      <c r="L37" s="73" t="str">
        <f>CONCATENATE("(",Resultate!$G$21," : ",Resultate!$I$21,")")</f>
        <v>( : )</v>
      </c>
    </row>
    <row r="38" spans="1:12" ht="9" customHeight="1">
      <c r="A38" s="70" t="str">
        <f>CONCATENATE(Resultate!$D$6," ")</f>
        <v>Seed #14 </v>
      </c>
      <c r="B38" s="74"/>
      <c r="C38" s="71"/>
      <c r="D38" s="58"/>
      <c r="E38" s="58"/>
      <c r="K38" s="75"/>
      <c r="L38" s="76" t="str">
        <f>CONCATENATE(Resultate!$F$21," ")</f>
        <v>Loser Match #5 </v>
      </c>
    </row>
    <row r="39" spans="1:12" ht="9" customHeight="1">
      <c r="A39" s="62"/>
      <c r="B39" s="77"/>
      <c r="C39" s="63" t="str">
        <f>CONCATENATE("",Resultate!$A$28,"")</f>
        <v>27</v>
      </c>
      <c r="D39" s="64" t="str">
        <f>CONCATENATE(Resultate!$D$39," ")</f>
        <v>Winner Match #27 </v>
      </c>
      <c r="E39" s="58"/>
      <c r="K39" s="75"/>
      <c r="L39" s="74"/>
    </row>
    <row r="40" spans="1:11" ht="9" customHeight="1">
      <c r="A40" s="57" t="str">
        <f>CONCATENATE(Resultate!$D$7," ")</f>
        <v>Seed #11 </v>
      </c>
      <c r="B40" s="77"/>
      <c r="C40" s="71"/>
      <c r="D40" s="61"/>
      <c r="E40" s="58"/>
      <c r="J40" s="68" t="str">
        <f>CONCATENATE(Resultate!$D$36," ")</f>
        <v>Winner Match #31 </v>
      </c>
      <c r="K40" s="69" t="str">
        <f>CONCATENATE("",Resultate!$A$32,"")</f>
        <v>31</v>
      </c>
    </row>
    <row r="41" spans="1:11" ht="9" customHeight="1">
      <c r="A41" s="66" t="str">
        <f>CONCATENATE("(",Resultate!$G$7," : ",Resultate!$I$7,")")</f>
        <v>( : )</v>
      </c>
      <c r="B41" s="78" t="str">
        <f>CONCATENATE(Resultate!$D$15," ")</f>
        <v>Winner Match #6 </v>
      </c>
      <c r="C41" s="67" t="str">
        <f>CONCATENATE("(",Resultate!$G$28," : ",Resultate!$I$28,")")</f>
        <v>( : )</v>
      </c>
      <c r="D41" s="71"/>
      <c r="E41" s="58"/>
      <c r="J41" s="72"/>
      <c r="K41" s="75"/>
    </row>
    <row r="42" spans="1:12" ht="9" customHeight="1">
      <c r="A42" s="63" t="str">
        <f>CONCATENATE("",Resultate!$A$7,"")</f>
        <v>6</v>
      </c>
      <c r="B42" s="61"/>
      <c r="C42" s="71"/>
      <c r="D42" s="71"/>
      <c r="E42" s="58"/>
      <c r="H42" s="79" t="str">
        <f>CONCATENATE(Resultate!$F$43," ")</f>
        <v>Loser Match #37 </v>
      </c>
      <c r="J42" s="75"/>
      <c r="K42" s="73" t="str">
        <f>CONCATENATE("(",Resultate!$G$32," : ",Resultate!$I$32,")")</f>
        <v>( : )</v>
      </c>
      <c r="L42" s="62" t="str">
        <f>CONCATENATE(Resultate!$D$20," ")</f>
        <v>Loser Match #6 </v>
      </c>
    </row>
    <row r="43" spans="1:12" ht="9" customHeight="1">
      <c r="A43" s="70" t="str">
        <f>CONCATENATE(Resultate!$F$7," ")</f>
        <v>Seed #22 </v>
      </c>
      <c r="B43" s="63" t="str">
        <f>CONCATENATE("",Resultate!$A$15,"")</f>
        <v>14</v>
      </c>
      <c r="C43" s="80" t="str">
        <f>CONCATENATE(Resultate!$F$28," ")</f>
        <v>Winner Match #14 </v>
      </c>
      <c r="D43" s="71"/>
      <c r="E43" s="58"/>
      <c r="H43" s="65"/>
      <c r="J43" s="86"/>
      <c r="K43" s="75"/>
      <c r="L43" s="65"/>
    </row>
    <row r="44" spans="1:12" ht="9" customHeight="1">
      <c r="A44" s="62"/>
      <c r="B44" s="67" t="str">
        <f>CONCATENATE("(",Resultate!$G$15," : ",Resultate!$I$15,")")</f>
        <v>( : )</v>
      </c>
      <c r="C44" s="74"/>
      <c r="D44" s="71"/>
      <c r="E44" s="58"/>
      <c r="H44" s="75"/>
      <c r="I44" s="68" t="str">
        <f>CONCATENATE(Resultate!$D$41," ")</f>
        <v>Winner Match #35 </v>
      </c>
      <c r="J44" s="69" t="str">
        <f>CONCATENATE("",Resultate!$A$36,"")</f>
        <v>35</v>
      </c>
      <c r="K44" s="83" t="str">
        <f>CONCATENATE(Resultate!$F$32," ")</f>
        <v>Winner Match #19 </v>
      </c>
      <c r="L44" s="69" t="str">
        <f>CONCATENATE("",Resultate!$A$20,"")</f>
        <v>19</v>
      </c>
    </row>
    <row r="45" spans="1:12" ht="9" customHeight="1">
      <c r="A45"/>
      <c r="B45" s="70" t="str">
        <f>CONCATENATE(Resultate!$F$15," ")</f>
        <v>Seed #6 </v>
      </c>
      <c r="C45" s="58"/>
      <c r="D45" s="71"/>
      <c r="E45" s="58"/>
      <c r="H45" s="75"/>
      <c r="I45" s="72" t="str">
        <f>IF(OR(Resultate!$G$36&gt;=12,Resultate!$I$36&gt;=12),CONCATENATE(MAX(Resultate!$G$36,Resultate!$I$36),"-",MIN(Resultate!$G$36,Resultate!$I$36),""),"")</f>
        <v>0-0</v>
      </c>
      <c r="J45" s="75"/>
      <c r="K45" s="61"/>
      <c r="L45" s="73" t="str">
        <f>CONCATENATE("(",Resultate!$G$20," : ",Resultate!$I$20,")")</f>
        <v>( : )</v>
      </c>
    </row>
    <row r="46" spans="1:12" ht="9" customHeight="1">
      <c r="A46"/>
      <c r="B46" s="74"/>
      <c r="C46" s="58"/>
      <c r="D46" s="85"/>
      <c r="E46" s="58"/>
      <c r="F46"/>
      <c r="H46" s="86"/>
      <c r="I46" s="75"/>
      <c r="J46" s="73" t="str">
        <f>CONCATENATE("(",Resultate!$G$36," : ",Resultate!$I$36,")")</f>
        <v>( : )</v>
      </c>
      <c r="L46" s="76" t="str">
        <f>CONCATENATE(Resultate!$F$20," ")</f>
        <v>Loser Match #11 </v>
      </c>
    </row>
    <row r="47" spans="1:12" ht="9" customHeight="1">
      <c r="A47"/>
      <c r="B47" s="77"/>
      <c r="C47" s="58"/>
      <c r="D47" s="63" t="str">
        <f>CONCATENATE("",Resultate!$A$39,"")</f>
        <v>38</v>
      </c>
      <c r="E47" s="104" t="str">
        <f>CONCATENATE(Resultate!$D$45," ")</f>
        <v>Winner Match #38 </v>
      </c>
      <c r="F47" s="105" t="str">
        <f>CONCATENATE("",Resultate!$A$45,"")</f>
        <v>44</v>
      </c>
      <c r="G47" s="70" t="str">
        <f>CONCATENATE(Resultate!$F$45," ")</f>
        <v>Winner Match #42 </v>
      </c>
      <c r="H47" s="69" t="str">
        <f>CONCATENATE("",Resultate!$A$43,"")</f>
        <v>42</v>
      </c>
      <c r="I47" s="75"/>
      <c r="J47" s="75"/>
      <c r="L47" s="74"/>
    </row>
    <row r="48" spans="1:10" ht="9" customHeight="1">
      <c r="A48"/>
      <c r="B48" s="77"/>
      <c r="C48" s="58"/>
      <c r="D48" s="71"/>
      <c r="E48" s="74"/>
      <c r="F48" s="106" t="str">
        <f>CONCATENATE("(",Resultate!$G$45," : ",Resultate!$I$45,")")</f>
        <v>( : )</v>
      </c>
      <c r="G48" s="61"/>
      <c r="H48" s="75"/>
      <c r="I48" s="75"/>
      <c r="J48" s="76" t="str">
        <f>CONCATENATE(Resultate!$F$36," ")</f>
        <v>Loser Match #28 </v>
      </c>
    </row>
    <row r="49" spans="1:10" ht="9" customHeight="1">
      <c r="A49"/>
      <c r="B49" s="57" t="str">
        <f>CONCATENATE(Resultate!$D$16," ")</f>
        <v>Seed #7 </v>
      </c>
      <c r="C49" s="58"/>
      <c r="D49" s="67" t="str">
        <f>CONCATENATE("(",Resultate!$G$39," : ",Resultate!$I$39,")")</f>
        <v>( : )</v>
      </c>
      <c r="E49" s="58"/>
      <c r="F49" s="8"/>
      <c r="H49" s="73" t="str">
        <f>CONCATENATE("(",Resultate!$I$43," : ",Resultate!$G$43,")")</f>
        <v>( : )</v>
      </c>
      <c r="I49" s="75"/>
      <c r="J49" s="74"/>
    </row>
    <row r="50" spans="1:12" ht="9" customHeight="1">
      <c r="A50"/>
      <c r="B50" s="61"/>
      <c r="C50" s="58"/>
      <c r="D50" s="71"/>
      <c r="E50" s="58"/>
      <c r="F50" s="82" t="s">
        <v>22</v>
      </c>
      <c r="H50" s="75"/>
      <c r="I50" s="75"/>
      <c r="L50" s="62" t="str">
        <f>CONCATENATE(Resultate!$D$19," ")</f>
        <v>Loser Match #10 </v>
      </c>
    </row>
    <row r="51" spans="1:12" ht="9" customHeight="1">
      <c r="A51" s="107" t="str">
        <f>CONCATENATE(Resultate!$F$8," ")</f>
        <v>Seed #23 </v>
      </c>
      <c r="B51" s="63" t="str">
        <f>CONCATENATE("",Resultate!$A$16,"")</f>
        <v>15</v>
      </c>
      <c r="C51" s="64" t="str">
        <f>CONCATENATE(Resultate!$D$29," ")</f>
        <v>Winner Match #15 </v>
      </c>
      <c r="D51" s="71"/>
      <c r="E51" s="58"/>
      <c r="H51" s="75"/>
      <c r="I51" s="75"/>
      <c r="L51" s="65"/>
    </row>
    <row r="52" spans="1:12" ht="9" customHeight="1">
      <c r="A52" s="66" t="str">
        <f>CONCATENATE("(",Resultate!$I$8," : ",Resultate!$G$8,")")</f>
        <v>( : )</v>
      </c>
      <c r="B52" s="67" t="str">
        <f>CONCATENATE("(",Resultate!$G$16," : ",Resultate!$I$16,")")</f>
        <v>( : )</v>
      </c>
      <c r="C52" s="61"/>
      <c r="D52" s="71"/>
      <c r="E52" s="58"/>
      <c r="H52" s="83" t="str">
        <f>CONCATENATE(Resultate!$D$43," ")</f>
        <v>Winner Match #40 </v>
      </c>
      <c r="I52" s="69" t="str">
        <f>CONCATENATE("",Resultate!$A$41,"")</f>
        <v>40</v>
      </c>
      <c r="K52" s="68" t="str">
        <f>CONCATENATE(Resultate!$D$33," ")</f>
        <v>Winner Match #18 </v>
      </c>
      <c r="L52" s="69" t="str">
        <f>CONCATENATE("",Resultate!$A$19,"")</f>
        <v>18</v>
      </c>
    </row>
    <row r="53" spans="1:12" ht="9" customHeight="1">
      <c r="A53" s="63" t="str">
        <f>CONCATENATE("",Resultate!$A$8,"")</f>
        <v>7</v>
      </c>
      <c r="B53" s="70" t="str">
        <f>CONCATENATE(Resultate!$F$16," ")</f>
        <v>Winner Match #7 </v>
      </c>
      <c r="C53" s="71"/>
      <c r="D53" s="71"/>
      <c r="E53" s="58"/>
      <c r="H53" s="61"/>
      <c r="I53" s="75"/>
      <c r="K53" s="72"/>
      <c r="L53" s="73" t="str">
        <f>CONCATENATE("(",Resultate!$G$19," : ",Resultate!$I$19,")")</f>
        <v>( : )</v>
      </c>
    </row>
    <row r="54" spans="1:12" ht="9" customHeight="1">
      <c r="A54" s="70" t="str">
        <f>CONCATENATE(Resultate!$D$8," ")</f>
        <v>Seed #10 </v>
      </c>
      <c r="B54" s="74"/>
      <c r="C54" s="71"/>
      <c r="D54" s="71"/>
      <c r="E54" s="58"/>
      <c r="I54" s="73" t="str">
        <f>CONCATENATE("(",Resultate!$G$41," : ",Resultate!$I$41,")")</f>
        <v>( : )</v>
      </c>
      <c r="K54" s="75"/>
      <c r="L54" s="76" t="str">
        <f>CONCATENATE(Resultate!$F$19," ")</f>
        <v>Loser Match #7 </v>
      </c>
    </row>
    <row r="55" spans="1:12" ht="9" customHeight="1">
      <c r="A55" s="62"/>
      <c r="B55" s="77"/>
      <c r="C55" s="63" t="str">
        <f>CONCATENATE("",Resultate!$A$29,"")</f>
        <v>28</v>
      </c>
      <c r="D55" s="80" t="str">
        <f>CONCATENATE(Resultate!$F$39," ")</f>
        <v>Winner Match #28 </v>
      </c>
      <c r="E55" s="58"/>
      <c r="I55" s="75"/>
      <c r="K55" s="75"/>
      <c r="L55" s="74"/>
    </row>
    <row r="56" spans="1:11" ht="9" customHeight="1">
      <c r="A56" s="57" t="str">
        <f>CONCATENATE(Resultate!$D$9," ")</f>
        <v>Seed #15 </v>
      </c>
      <c r="B56" s="77"/>
      <c r="C56" s="71"/>
      <c r="D56" s="74"/>
      <c r="E56" s="58"/>
      <c r="I56" s="75"/>
      <c r="J56" s="68" t="str">
        <f>CONCATENATE(Resultate!$D$37," ")</f>
        <v>Winner Match #32 </v>
      </c>
      <c r="K56" s="69" t="str">
        <f>CONCATENATE("",Resultate!$A$33,"")</f>
        <v>32</v>
      </c>
    </row>
    <row r="57" spans="1:11" ht="9" customHeight="1">
      <c r="A57" s="66" t="str">
        <f>CONCATENATE("(",Resultate!$G$9," : ",Resultate!$I$9,")")</f>
        <v>( : )</v>
      </c>
      <c r="B57" s="78" t="str">
        <f>CONCATENATE(Resultate!$D$17," ")</f>
        <v>Winner Match #8 </v>
      </c>
      <c r="C57" s="67" t="str">
        <f>CONCATENATE("(",Resultate!$G$29," : ",Resultate!$I$29,")")</f>
        <v>( : )</v>
      </c>
      <c r="D57" s="58"/>
      <c r="I57" s="75"/>
      <c r="J57" s="72"/>
      <c r="K57" s="75"/>
    </row>
    <row r="58" spans="1:12" ht="9" customHeight="1">
      <c r="A58" s="63" t="str">
        <f>CONCATENATE("",Resultate!$A$9,"")</f>
        <v>8</v>
      </c>
      <c r="B58" s="61"/>
      <c r="C58" s="71"/>
      <c r="D58" s="58"/>
      <c r="I58" s="75"/>
      <c r="J58" s="75"/>
      <c r="K58" s="73" t="str">
        <f>CONCATENATE("(",Resultate!$G$33," : ",Resultate!$I$33,")")</f>
        <v>( : )</v>
      </c>
      <c r="L58" s="62" t="str">
        <f>CONCATENATE(Resultate!$D$18," ")</f>
        <v>Loser Match #8 </v>
      </c>
    </row>
    <row r="59" spans="1:12" ht="9" customHeight="1">
      <c r="A59" s="70" t="str">
        <f>CONCATENATE(Resultate!$F$9," ")</f>
        <v>Seed #18 </v>
      </c>
      <c r="B59" s="63" t="str">
        <f>CONCATENATE("",Resultate!$A$17,"")</f>
        <v>16</v>
      </c>
      <c r="C59" s="80" t="str">
        <f>CONCATENATE(Resultate!$F$29," ")</f>
        <v>Winner Match #16 </v>
      </c>
      <c r="D59" s="58"/>
      <c r="I59" s="75"/>
      <c r="J59" s="86"/>
      <c r="K59" s="75"/>
      <c r="L59" s="65"/>
    </row>
    <row r="60" spans="1:12" ht="9" customHeight="1">
      <c r="A60" s="62"/>
      <c r="B60" s="67" t="str">
        <f>CONCATENATE("(",Resultate!$G$17," : ",Resultate!$I$17,")")</f>
        <v>( : )</v>
      </c>
      <c r="C60" s="74"/>
      <c r="D60" s="58"/>
      <c r="I60" s="83" t="str">
        <f>CONCATENATE(Resultate!$F$41," ")</f>
        <v>Winner Match #36 </v>
      </c>
      <c r="J60" s="69" t="str">
        <f>CONCATENATE("",Resultate!$A$37,"")</f>
        <v>36</v>
      </c>
      <c r="K60" s="83" t="str">
        <f>CONCATENATE(Resultate!$F$33," ")</f>
        <v>Winner Match #17 </v>
      </c>
      <c r="L60" s="69" t="str">
        <f>CONCATENATE("",Resultate!$A$18,"")</f>
        <v>17</v>
      </c>
    </row>
    <row r="61" spans="1:12" ht="9" customHeight="1">
      <c r="A61"/>
      <c r="B61" s="70" t="str">
        <f>CONCATENATE(Resultate!$F$17," ")</f>
        <v>Seed #2 </v>
      </c>
      <c r="C61" s="58"/>
      <c r="D61" s="58"/>
      <c r="I61" s="61" t="str">
        <f>IF(OR(Resultate!$G$37&gt;=12,Resultate!$I$37&gt;=12),CONCATENATE(MAX(Resultate!$G$37,Resultate!$I$37),"-",MIN(Resultate!$G$37,Resultate!$I$37),""),"")</f>
        <v>0-0</v>
      </c>
      <c r="J61" s="75"/>
      <c r="K61" s="61"/>
      <c r="L61" s="73" t="str">
        <f>CONCATENATE("(",Resultate!$G$18," : ",Resultate!$I$18,")")</f>
        <v>( : )</v>
      </c>
    </row>
    <row r="62" spans="1:12" ht="12.75">
      <c r="A62"/>
      <c r="B62" s="74"/>
      <c r="C62" s="58"/>
      <c r="D62" s="58"/>
      <c r="J62" s="73" t="str">
        <f>CONCATENATE("(",Resultate!$G$37," : ",Resultate!$I$37,")")</f>
        <v>( : )</v>
      </c>
      <c r="L62" s="76" t="str">
        <f>CONCATENATE(Resultate!$F$18," ")</f>
        <v>Loser Match #9 </v>
      </c>
    </row>
    <row r="63" spans="1:12" ht="12.75">
      <c r="A63"/>
      <c r="B63" s="77"/>
      <c r="C63" s="58"/>
      <c r="D63" s="58"/>
      <c r="J63" s="75"/>
      <c r="L63" s="74"/>
    </row>
    <row r="64" ht="9">
      <c r="J64" s="76" t="str">
        <f>CONCATENATE(Resultate!$F$37," ")</f>
        <v>Loser Match #27 </v>
      </c>
    </row>
    <row r="65" ht="8.25" customHeight="1">
      <c r="J65" s="74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94" r:id="rId3"/>
  <headerFooter alignWithMargins="0">
    <oddHeader>&amp;C&amp;16Tableau 24 Teams</oddHeader>
    <oddFooter>&amp;R
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8"/>
  <dimension ref="A1:B25"/>
  <sheetViews>
    <sheetView workbookViewId="0" topLeftCell="A1">
      <selection activeCell="I42" sqref="I42"/>
    </sheetView>
  </sheetViews>
  <sheetFormatPr defaultColWidth="11.421875" defaultRowHeight="12.75"/>
  <cols>
    <col min="1" max="1" width="3.00390625" style="16" customWidth="1"/>
    <col min="2" max="2" width="36.7109375" style="0" customWidth="1"/>
    <col min="3" max="16384" width="8.7109375" style="0" customWidth="1"/>
  </cols>
  <sheetData>
    <row r="1" spans="1:2" ht="39" customHeight="1" thickBot="1" thickTop="1">
      <c r="A1" s="108" t="s">
        <v>23</v>
      </c>
      <c r="B1" s="109" t="s">
        <v>24</v>
      </c>
    </row>
    <row r="2" spans="1:2" ht="15.75" customHeight="1" thickTop="1">
      <c r="A2" s="110">
        <v>1</v>
      </c>
      <c r="B2" s="111" t="str">
        <f>IF(Resultate!$G$47=Resultate!$I$47,"1. Rank",IF(Resultate!$G$47&gt;Resultate!$I$47,Resultate!$D$47,Resultate!$F$47))</f>
        <v>1. Rank</v>
      </c>
    </row>
    <row r="3" spans="1:2" ht="15.75" customHeight="1">
      <c r="A3" s="110">
        <f>SUM(A2,1)</f>
        <v>2</v>
      </c>
      <c r="B3" s="111" t="str">
        <f>IF(Resultate!$G$47=Resultate!$I$47,"2. Rank",IF(Resultate!$G$47&lt;Resultate!$I$47,Resultate!$D$47,Resultate!$F$47))</f>
        <v>2. Rank</v>
      </c>
    </row>
    <row r="4" spans="1:2" ht="15.75" customHeight="1">
      <c r="A4" s="110">
        <f>SUM(A3,1)</f>
        <v>3</v>
      </c>
      <c r="B4" s="111" t="str">
        <f>IF(Resultate!$G$46=Resultate!$I$46,"3. Rank",IF(Resultate!$G$46&gt;Resultate!$I$46,Resultate!$D$46,Resultate!$F$46))</f>
        <v>3. Rank</v>
      </c>
    </row>
    <row r="5" spans="1:2" ht="15.75" customHeight="1">
      <c r="A5" s="110">
        <f>SUM(A4,1)</f>
        <v>4</v>
      </c>
      <c r="B5" s="111" t="str">
        <f>IF(Resultate!$G$46=Resultate!$I$46,"4. Rank",IF(Resultate!$G$46&lt;Resultate!$I$46,Resultate!$D$46,Resultate!$F$46))</f>
        <v>4. Rank</v>
      </c>
    </row>
    <row r="6" spans="1:2" ht="15.75" customHeight="1">
      <c r="A6" s="110">
        <f>SUM(A5,1)</f>
        <v>5</v>
      </c>
      <c r="B6" s="111" t="str">
        <f>IF(Resultate!$G$42=Resultate!$I$42,"5. Rank",IF(Resultate!$G$42&lt;Resultate!$I$42,Resultate!$D$42,Resultate!$F$42))</f>
        <v>5. Rank</v>
      </c>
    </row>
    <row r="7" spans="1:2" ht="15.75" customHeight="1">
      <c r="A7" s="110">
        <v>5</v>
      </c>
      <c r="B7" s="111" t="str">
        <f>IF(Resultate!$G$43=Resultate!$I$43,"5. Rank",IF(Resultate!$G$43&lt;Resultate!$I$43,Resultate!$D$43,Resultate!$F$43))</f>
        <v>5. Rank</v>
      </c>
    </row>
    <row r="8" spans="1:2" ht="15.75" customHeight="1">
      <c r="A8" s="112">
        <v>7</v>
      </c>
      <c r="B8" s="113" t="str">
        <f>IF(Resultate!$G$40=Resultate!$I$40,"7. Rank",IF(Resultate!$G$40&lt;Resultate!$I$40,Resultate!$D$40,Resultate!$F$40))</f>
        <v>7. Rank</v>
      </c>
    </row>
    <row r="9" spans="1:2" ht="15.75" customHeight="1">
      <c r="A9" s="110">
        <v>7</v>
      </c>
      <c r="B9" s="111" t="str">
        <f>IF(Resultate!$G$41=Resultate!$I$41,"7. Rank",IF(Resultate!$G$41&lt;Resultate!$I$41,Resultate!$D$41,Resultate!$F$41))</f>
        <v>7. Rank</v>
      </c>
    </row>
    <row r="10" spans="1:2" ht="15.75" customHeight="1">
      <c r="A10" s="110">
        <v>9</v>
      </c>
      <c r="B10" s="111" t="str">
        <f>IF(Resultate!$G$34=Resultate!$I$34,"9. Rank",IF(Resultate!$G$34&lt;Resultate!$I$34,Resultate!$D$34,Resultate!$F$34))</f>
        <v>9. Rank</v>
      </c>
    </row>
    <row r="11" spans="1:2" ht="15.75" customHeight="1">
      <c r="A11" s="110">
        <v>9</v>
      </c>
      <c r="B11" s="111" t="str">
        <f>IF(Resultate!$G$35=Resultate!$I$35,"9. Rank",IF(Resultate!$G$35&lt;Resultate!$I$35,Resultate!$D$35,Resultate!$F$35))</f>
        <v>9. Rank</v>
      </c>
    </row>
    <row r="12" spans="1:2" ht="15.75" customHeight="1">
      <c r="A12" s="110">
        <v>9</v>
      </c>
      <c r="B12" s="111" t="str">
        <f>IF(Resultate!$G$36=Resultate!$I$36,"9. Rank",IF(Resultate!$G$36&lt;Resultate!$I$36,Resultate!$D$36,Resultate!$F$36))</f>
        <v>9. Rank</v>
      </c>
    </row>
    <row r="13" spans="1:2" ht="15.75" customHeight="1">
      <c r="A13" s="110">
        <v>9</v>
      </c>
      <c r="B13" s="111" t="str">
        <f>IF(Resultate!$G$37=Resultate!$I$37,"9. Rank",IF(Resultate!$G$37&lt;Resultate!$I$37,Resultate!$D$37,Resultate!$F$37))</f>
        <v>9. Rank</v>
      </c>
    </row>
    <row r="14" spans="1:2" ht="15.75" customHeight="1">
      <c r="A14" s="110">
        <v>13</v>
      </c>
      <c r="B14" s="111" t="str">
        <f>IF(Resultate!$G$30=Resultate!$I$30,"13. Rank",IF(Resultate!$G$30&lt;Resultate!$I$30,Resultate!$D$30,Resultate!$F$30))</f>
        <v>13. Rank</v>
      </c>
    </row>
    <row r="15" spans="1:2" ht="15.75" customHeight="1">
      <c r="A15" s="110">
        <v>13</v>
      </c>
      <c r="B15" s="111" t="str">
        <f>IF(Resultate!$G$31=Resultate!$I$31,"13. Rank",IF(Resultate!$G$31&lt;Resultate!$I$31,Resultate!$D$31,Resultate!$F$31))</f>
        <v>13. Rank</v>
      </c>
    </row>
    <row r="16" spans="1:2" ht="15.75" customHeight="1">
      <c r="A16" s="110">
        <v>13</v>
      </c>
      <c r="B16" s="111" t="str">
        <f>IF(Resultate!$G$32=Resultate!$I$32,"13. Rank",IF(Resultate!$G$32&lt;Resultate!$I$32,Resultate!$D$32,Resultate!$F$32))</f>
        <v>13. Rank</v>
      </c>
    </row>
    <row r="17" spans="1:2" ht="15.75" customHeight="1">
      <c r="A17" s="110">
        <v>13</v>
      </c>
      <c r="B17" s="111" t="str">
        <f>IF(Resultate!$G$33=Resultate!$I$33,"13. Rank",IF(Resultate!$G$33&lt;Resultate!$I$33,Resultate!$D$33,Resultate!$F$33))</f>
        <v>13. Rank</v>
      </c>
    </row>
    <row r="18" spans="1:2" ht="15.75" customHeight="1">
      <c r="A18" s="110">
        <v>17</v>
      </c>
      <c r="B18" s="111" t="str">
        <f>IF(Resultate!$G$25=Resultate!$I$25,"17. Rank",IF(Resultate!$G$25&gt;Resultate!$I$25,Resultate!$F$25,Resultate!$D$25))</f>
        <v>17. Rank</v>
      </c>
    </row>
    <row r="19" spans="1:2" ht="15.75" customHeight="1">
      <c r="A19" s="110">
        <v>17</v>
      </c>
      <c r="B19" s="111" t="str">
        <f>IF(Resultate!$G$24=Resultate!$I$24,"17. Rank",IF(Resultate!$G$24&gt;Resultate!$I$24,Resultate!$F$24,Resultate!$D$24))</f>
        <v>17. Rank</v>
      </c>
    </row>
    <row r="20" spans="1:2" ht="15.75" customHeight="1">
      <c r="A20" s="110">
        <v>17</v>
      </c>
      <c r="B20" s="111" t="str">
        <f>IF(Resultate!$G$23=Resultate!$I$23,"17. Rank",IF(Resultate!$G$23&gt;Resultate!$I$23,Resultate!$F$23,Resultate!$D$23))</f>
        <v>17. Rank</v>
      </c>
    </row>
    <row r="21" spans="1:2" ht="15.75" customHeight="1">
      <c r="A21" s="110">
        <v>17</v>
      </c>
      <c r="B21" s="111" t="str">
        <f>IF(Resultate!$G$22=Resultate!$I$22,"17. Rank",IF(Resultate!$G$22&gt;Resultate!$I$22,Resultate!$F$22,Resultate!$D$22))</f>
        <v>17. Rank</v>
      </c>
    </row>
    <row r="22" spans="1:2" ht="15.75" customHeight="1">
      <c r="A22" s="110">
        <v>17</v>
      </c>
      <c r="B22" s="111" t="str">
        <f>IF(Resultate!$G$21=Resultate!$I$21,"17. Rank",IF(Resultate!$G$21&gt;Resultate!$I$21,Resultate!$F$21,Resultate!$D$21))</f>
        <v>17. Rank</v>
      </c>
    </row>
    <row r="23" spans="1:2" ht="15.75" customHeight="1">
      <c r="A23" s="110">
        <v>17</v>
      </c>
      <c r="B23" s="111" t="str">
        <f>IF(Resultate!$G$20=Resultate!$I$20,"17. Rank",IF(Resultate!$G$20&gt;Resultate!$I$20,Resultate!$F$20,Resultate!$D$20))</f>
        <v>17. Rank</v>
      </c>
    </row>
    <row r="24" spans="1:2" ht="15.75" customHeight="1">
      <c r="A24" s="110">
        <v>17</v>
      </c>
      <c r="B24" s="111" t="str">
        <f>IF(Resultate!$G$19=Resultate!$I$19,"17. Rank",IF(Resultate!$G$19&gt;Resultate!$I$19,Resultate!$F$19,Resultate!$D$19))</f>
        <v>17. Rank</v>
      </c>
    </row>
    <row r="25" spans="1:2" ht="15.75" customHeight="1" thickBot="1">
      <c r="A25" s="114">
        <v>17</v>
      </c>
      <c r="B25" s="115" t="str">
        <f>IF(Resultate!$G$18=Resultate!$I$18,"17. Rank",IF(Resultate!$G$18&gt;Resultate!$I$18,Resultate!$F$18,Resultate!$D$18))</f>
        <v>17. Rank</v>
      </c>
    </row>
    <row r="26" ht="13.5" thickTop="1"/>
  </sheetData>
  <printOptions horizontalCentered="1"/>
  <pageMargins left="0.7480314960629921" right="0.7480314960629921" top="1.5748031496062993" bottom="0.984251968503937" header="0.5118110236220472" footer="0.5118110236220472"/>
  <pageSetup orientation="portrait" paperSize="9" r:id="rId2"/>
  <headerFooter alignWithMargins="0">
    <oddHeader>&amp;C&amp;"Arial,Fett"&amp;14Final Ranking</oddHeader>
    <oddFooter>&amp;R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clicdesign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Hurni</dc:creator>
  <cp:keywords/>
  <dc:description/>
  <cp:lastModifiedBy> </cp:lastModifiedBy>
  <dcterms:created xsi:type="dcterms:W3CDTF">2005-06-20T09:21:32Z</dcterms:created>
  <dcterms:modified xsi:type="dcterms:W3CDTF">2006-06-16T20:16:40Z</dcterms:modified>
  <cp:category/>
  <cp:version/>
  <cp:contentType/>
  <cp:contentStatus/>
</cp:coreProperties>
</file>